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sdossantos\Desktop\"/>
    </mc:Choice>
  </mc:AlternateContent>
  <xr:revisionPtr revIDLastSave="0" documentId="13_ncr:1_{91E938D9-7055-48FA-ADC6-221AD0F49BA7}" xr6:coauthVersionLast="47" xr6:coauthVersionMax="47" xr10:uidLastSave="{00000000-0000-0000-0000-000000000000}"/>
  <bookViews>
    <workbookView xWindow="-120" yWindow="-120" windowWidth="29040" windowHeight="17520" tabRatio="747" xr2:uid="{00000000-000D-0000-FFFF-FFFF00000000}"/>
  </bookViews>
  <sheets>
    <sheet name="Obli Flex Int" sheetId="20" r:id="rId1"/>
  </sheets>
  <definedNames>
    <definedName name="_xlnm._FilterDatabase" localSheetId="0" hidden="1">'Obli Flex Int'!$A$3:$AD$3</definedName>
    <definedName name="_xlnm.Print_Area" localSheetId="0">'Obli Flex Int'!$A$1:$AD$18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20" l="1"/>
  <c r="W18" i="20"/>
  <c r="L18" i="20"/>
  <c r="D18" i="20"/>
  <c r="E18" i="20"/>
  <c r="F18" i="20"/>
  <c r="G18" i="20"/>
  <c r="H18" i="20"/>
  <c r="I18" i="20"/>
  <c r="J18" i="20"/>
  <c r="K18" i="20"/>
  <c r="M18" i="20"/>
  <c r="N18" i="20"/>
  <c r="O18" i="20"/>
  <c r="P18" i="20"/>
  <c r="Q18" i="20"/>
  <c r="R18" i="20"/>
  <c r="S18" i="20"/>
  <c r="T18" i="20"/>
  <c r="U18" i="20"/>
  <c r="V18" i="20"/>
</calcChain>
</file>

<file path=xl/sharedStrings.xml><?xml version="1.0" encoding="utf-8"?>
<sst xmlns="http://schemas.openxmlformats.org/spreadsheetml/2006/main" count="212" uniqueCount="69">
  <si>
    <t>Société</t>
  </si>
  <si>
    <t>Nom du fonds</t>
  </si>
  <si>
    <t>Observatoire</t>
  </si>
  <si>
    <t>Moyenne</t>
  </si>
  <si>
    <t>Volatilité annualisée depuis 01/08</t>
  </si>
  <si>
    <t>Max Drawdown depuis 01/08</t>
  </si>
  <si>
    <t>Date de recommandation du fonds</t>
  </si>
  <si>
    <t>Performance annualisée 5 ans</t>
  </si>
  <si>
    <t>Performance annualisée 3 ans</t>
  </si>
  <si>
    <t>Type</t>
  </si>
  <si>
    <t>Couple Rendement Risque 5 ans</t>
  </si>
  <si>
    <t>Couple Rendement Risque 1 an</t>
  </si>
  <si>
    <t>Couple Rendement / Risque depuis 01/08</t>
  </si>
  <si>
    <t>Performance annualisée 1 an</t>
  </si>
  <si>
    <r>
      <rPr>
        <sz val="12"/>
        <rFont val="Calibri"/>
        <family val="2"/>
      </rPr>
      <t>Univers :</t>
    </r>
    <r>
      <rPr>
        <b/>
        <sz val="12"/>
        <rFont val="Calibri"/>
        <family val="2"/>
      </rPr>
      <t xml:space="preserve"> </t>
    </r>
  </si>
  <si>
    <t>OBLIGATAIRE FLEX INTER</t>
  </si>
  <si>
    <t>Performance annualisée 10 ans</t>
  </si>
  <si>
    <t>Couple Rendement Risque 10 ans</t>
  </si>
  <si>
    <t>AXA IM</t>
  </si>
  <si>
    <t>FCPE</t>
  </si>
  <si>
    <t>non</t>
  </si>
  <si>
    <t>SICAV</t>
  </si>
  <si>
    <t>Carmignac</t>
  </si>
  <si>
    <t>DNCA</t>
  </si>
  <si>
    <t>AXA WF Global Strategic Bonds I (H) EUR</t>
  </si>
  <si>
    <t>Robeco</t>
  </si>
  <si>
    <r>
      <rPr>
        <b/>
        <i/>
        <sz val="16"/>
        <color rgb="FFC0000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GALEA EPS</t>
    </r>
    <r>
      <rPr>
        <sz val="16"/>
        <color indexed="8"/>
        <rFont val="Calibri"/>
        <family val="2"/>
      </rPr>
      <t xml:space="preserve"> de l'Epargne d'Entreprise</t>
    </r>
  </si>
  <si>
    <t>Fidelity</t>
  </si>
  <si>
    <t>Groupama AM</t>
  </si>
  <si>
    <t>FIVG</t>
  </si>
  <si>
    <t>Lazard Frères Gestion</t>
  </si>
  <si>
    <t>Pictet AM</t>
  </si>
  <si>
    <t>Vanguard</t>
  </si>
  <si>
    <t>Franklin Templeton</t>
  </si>
  <si>
    <t>Pictet - Absolute Return Fixed Income - HI</t>
  </si>
  <si>
    <t>Global Bond Index Fund</t>
  </si>
  <si>
    <t>HSBC GIF</t>
  </si>
  <si>
    <t>Lazard Credit Opportunities</t>
  </si>
  <si>
    <t/>
  </si>
  <si>
    <t>Oui</t>
  </si>
  <si>
    <t>Non</t>
  </si>
  <si>
    <t>HSBC GIF Euro Bond Total Return (IC)</t>
  </si>
  <si>
    <t>Perf. Totale depuis 01/08</t>
  </si>
  <si>
    <t>Volatilité annualisée 10 ans</t>
  </si>
  <si>
    <t>Max Drawdown 10 ans</t>
  </si>
  <si>
    <t>Volatilité annualisée 5 ans</t>
  </si>
  <si>
    <t>Max Drawdown 5 ans</t>
  </si>
  <si>
    <t>Volatilité annualisée 3 ans</t>
  </si>
  <si>
    <t>Max Drawdown 3 ans</t>
  </si>
  <si>
    <t>Couple Rendement Risque 3 ans</t>
  </si>
  <si>
    <t>Volatilité annualisée 1 an</t>
  </si>
  <si>
    <t>Max Drawdown 1 an</t>
  </si>
  <si>
    <t>Performance annualisée depuis 01/08</t>
  </si>
  <si>
    <t>Article SFDR (6,8 ou 9)</t>
  </si>
  <si>
    <t>label ISR (oui/non)</t>
  </si>
  <si>
    <t>label Finansol (oui/non)</t>
  </si>
  <si>
    <t>label Greenfin (oui/non)</t>
  </si>
  <si>
    <t>label CIES (oui/non)</t>
  </si>
  <si>
    <t>label France Relance (oui/non)</t>
  </si>
  <si>
    <t>Strategic Bond</t>
  </si>
  <si>
    <t>ERES GESTION</t>
  </si>
  <si>
    <t>Sienna IM</t>
  </si>
  <si>
    <t>Carmignac Pf Flexible Bond F EUR Acc</t>
  </si>
  <si>
    <t>DNCA Invest Alpha Bonds</t>
  </si>
  <si>
    <t>Franklin European Total Return</t>
  </si>
  <si>
    <t>ERES Schelcher Obligations - H</t>
  </si>
  <si>
    <t>Groupama Global Bond (ex-G Fund Global Bonds)</t>
  </si>
  <si>
    <t>Robeco Credit Income</t>
  </si>
  <si>
    <t>Sienna Obligations Multi Strat - FS-C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</si>
</sst>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[$-40C]d\ mmmm\ yyyy;@"/>
    <numFmt numFmtId="167" formatCode="dd/mm/yy;@"/>
    <numFmt numFmtId="168" formatCode="[$-40C]d\-mmm\-yy;@"/>
    <numFmt numFmtId="169" formatCode="_ * #,##0.00_)\ _€_ ;_ * \(#,##0.00\)\ _€_ ;_ * &quot;-&quot;??_)\ _€_ ;_ @_ "/>
    <numFmt numFmtId="170" formatCode="_ * #,##0.00_)\ &quot;€&quot;_ ;_ * \(#,##0.00\)\ &quot;€&quot;_ ;_ * &quot;-&quot;??_)\ &quot;€&quot;_ ;_ @_ "/>
    <numFmt numFmtId="171" formatCode="0.0"/>
    <numFmt numFmtId="172" formatCode="_ * #,##0.0_)\ _€_ ;_ * \(#,##0.0\)\ _€_ ;_ * &quot;-&quot;??_)\ _€_ ;_ @_ "/>
  </numFmts>
  <fonts count="2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Calibri"/>
      <family val="2"/>
    </font>
    <font>
      <i/>
      <sz val="16"/>
      <color indexed="23"/>
      <name val="Calibri"/>
      <family val="2"/>
    </font>
    <font>
      <sz val="16"/>
      <color indexed="23"/>
      <name val="Calibri"/>
      <family val="2"/>
    </font>
    <font>
      <b/>
      <sz val="16"/>
      <color indexed="23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i/>
      <sz val="16"/>
      <color rgb="FFDD0806"/>
      <name val="Calibri"/>
      <family val="2"/>
      <scheme val="minor"/>
    </font>
    <font>
      <sz val="16"/>
      <color rgb="FF000000"/>
      <name val="Calibri"/>
      <family val="2"/>
      <scheme val="minor"/>
    </font>
    <font>
      <b/>
      <i/>
      <sz val="16"/>
      <color rgb="FFDD0806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rgb="FFC00000"/>
      <name val="Calibri"/>
      <family val="2"/>
    </font>
    <font>
      <b/>
      <sz val="12"/>
      <color rgb="FFCF1D28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lightUp">
        <bgColor theme="2" tint="-0.499984740745262"/>
      </patternFill>
    </fill>
  </fills>
  <borders count="3">
    <border>
      <left/>
      <right/>
      <top/>
      <bottom/>
      <diagonal/>
    </border>
    <border>
      <left/>
      <right/>
      <top style="thin">
        <color rgb="FFC80912"/>
      </top>
      <bottom style="thin">
        <color rgb="FFC8091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07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5" borderId="0">
      <protection locked="0"/>
    </xf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166" fontId="12" fillId="4" borderId="0" xfId="0" applyNumberFormat="1" applyFont="1" applyFill="1" applyAlignment="1" applyProtection="1">
      <alignment horizontal="center"/>
      <protection locked="0"/>
    </xf>
    <xf numFmtId="0" fontId="12" fillId="4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65" fontId="0" fillId="2" borderId="0" xfId="0" applyNumberFormat="1" applyFill="1" applyProtection="1">
      <protection locked="0"/>
    </xf>
    <xf numFmtId="0" fontId="0" fillId="2" borderId="0" xfId="0" applyFill="1" applyAlignment="1">
      <alignment vertical="center"/>
    </xf>
    <xf numFmtId="0" fontId="11" fillId="3" borderId="0" xfId="0" applyFont="1" applyFill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2" applyNumberFormat="1" applyFont="1" applyFill="1" applyBorder="1" applyAlignment="1">
      <alignment horizontal="center" vertical="center"/>
    </xf>
    <xf numFmtId="164" fontId="0" fillId="0" borderId="0" xfId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18" fillId="3" borderId="0" xfId="0" applyFont="1" applyFill="1" applyAlignment="1" applyProtection="1">
      <alignment horizontal="left" vertical="center"/>
      <protection locked="0"/>
    </xf>
    <xf numFmtId="168" fontId="18" fillId="3" borderId="0" xfId="0" applyNumberFormat="1" applyFont="1" applyFill="1" applyAlignment="1" applyProtection="1">
      <alignment horizontal="left" vertical="center"/>
      <protection locked="0"/>
    </xf>
    <xf numFmtId="2" fontId="16" fillId="0" borderId="0" xfId="1" applyNumberFormat="1" applyFont="1" applyFill="1" applyBorder="1" applyAlignment="1">
      <alignment horizontal="center" vertical="center"/>
    </xf>
    <xf numFmtId="2" fontId="0" fillId="0" borderId="0" xfId="1" applyNumberFormat="1" applyFont="1" applyFill="1" applyBorder="1" applyAlignment="1">
      <alignment horizontal="center" vertical="center"/>
    </xf>
    <xf numFmtId="1" fontId="0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65" fontId="1" fillId="2" borderId="1" xfId="2" applyNumberFormat="1" applyFont="1" applyFill="1" applyBorder="1" applyAlignment="1" applyProtection="1">
      <alignment horizontal="center" vertical="center"/>
    </xf>
    <xf numFmtId="164" fontId="1" fillId="2" borderId="1" xfId="1" applyFont="1" applyFill="1" applyBorder="1" applyAlignment="1" applyProtection="1">
      <alignment horizontal="center" vertical="center"/>
    </xf>
    <xf numFmtId="171" fontId="1" fillId="2" borderId="1" xfId="1" applyNumberFormat="1" applyFont="1" applyFill="1" applyBorder="1" applyAlignment="1" applyProtection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10" fontId="0" fillId="0" borderId="0" xfId="1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172" fontId="2" fillId="0" borderId="0" xfId="1" applyNumberFormat="1" applyFont="1" applyFill="1" applyBorder="1" applyAlignment="1">
      <alignment horizontal="center" vertical="center"/>
    </xf>
  </cellXfs>
  <cellStyles count="607">
    <cellStyle name="Comma 2" xfId="591" xr:uid="{80C025C6-C614-4351-80B5-538828415AEF}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" xfId="574" builtinId="8" hidden="1"/>
    <cellStyle name="Lien hypertexte" xfId="576" builtinId="8" hidden="1"/>
    <cellStyle name="Lien hypertexte" xfId="578" builtinId="8" hidden="1"/>
    <cellStyle name="Lien hypertexte" xfId="580" builtinId="8" hidden="1"/>
    <cellStyle name="Lien hypertexte" xfId="582" builtinId="8" hidden="1"/>
    <cellStyle name="Lien hypertexte" xfId="584" builtinId="8" hidden="1"/>
    <cellStyle name="Lien hypertexte" xfId="586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Lien hypertexte visité" xfId="575" builtinId="9" hidden="1"/>
    <cellStyle name="Lien hypertexte visité" xfId="577" builtinId="9" hidden="1"/>
    <cellStyle name="Lien hypertexte visité" xfId="579" builtinId="9" hidden="1"/>
    <cellStyle name="Lien hypertexte visité" xfId="581" builtinId="9" hidden="1"/>
    <cellStyle name="Lien hypertexte visité" xfId="583" builtinId="9" hidden="1"/>
    <cellStyle name="Lien hypertexte visité" xfId="585" builtinId="9" hidden="1"/>
    <cellStyle name="Lien hypertexte visité" xfId="587" builtinId="9" hidden="1"/>
    <cellStyle name="Milliers" xfId="1" builtinId="3"/>
    <cellStyle name="Milliers 2" xfId="590" xr:uid="{01D4D6FE-42BA-407F-8E2D-849B4193B87A}"/>
    <cellStyle name="Milliers 2 2" xfId="606" xr:uid="{5D7C7571-B776-4FE7-BC54-652B5E1607E5}"/>
    <cellStyle name="Milliers 3" xfId="592" xr:uid="{7505EC15-9AAF-4EEA-9237-891566BE0C21}"/>
    <cellStyle name="Monétaire 2" xfId="595" xr:uid="{13FD93A5-2613-42BE-B3A0-F1BC7AF6EEB3}"/>
    <cellStyle name="Monétaire 2 2" xfId="599" xr:uid="{17D53DCB-F936-411A-B261-2714A7E7484C}"/>
    <cellStyle name="Monétaire 3" xfId="597" xr:uid="{19AC412B-66EE-45E0-A05C-3EA7ED8B9053}"/>
    <cellStyle name="Monétaire 4" xfId="593" xr:uid="{FCB157F4-5598-46EE-A2DF-ACC21427DE2A}"/>
    <cellStyle name="Normal" xfId="0" builtinId="0"/>
    <cellStyle name="Normal 2" xfId="594" xr:uid="{F414EDA2-DB12-45BA-A038-A5CA63090B94}"/>
    <cellStyle name="Normal 2 2" xfId="598" xr:uid="{DA6DA4D4-5397-479B-93DB-E48C47A01C65}"/>
    <cellStyle name="Normal 2 2 2" xfId="603" xr:uid="{F03AC46E-491F-4650-AF91-779AB46FC3BD}"/>
    <cellStyle name="Normal 3" xfId="596" xr:uid="{94E819BF-92D9-4A62-A52D-5CBC5B62C41A}"/>
    <cellStyle name="Normal 4" xfId="600" xr:uid="{AA3588B1-2D65-436E-A634-71B47F18EF4B}"/>
    <cellStyle name="Normal 5" xfId="387" xr:uid="{00000000-0005-0000-0000-00004A020000}"/>
    <cellStyle name="Normal 5 2" xfId="604" xr:uid="{4C1700E1-F05A-44AC-BFB8-DD26EC344078}"/>
    <cellStyle name="Normal 7" xfId="602" xr:uid="{928D2ACD-76C1-457E-96AE-CDDA9F3C581C}"/>
    <cellStyle name="Percent 2" xfId="589" xr:uid="{896C9CEC-FFD1-463C-9F8B-0D026C2922E3}"/>
    <cellStyle name="Pourcentage" xfId="2" builtinId="5"/>
    <cellStyle name="Pourcentage 2" xfId="588" xr:uid="{C83FA1A6-6BF1-4A40-8E21-DA7F82EE6D4E}"/>
    <cellStyle name="Pourcentage 2 2" xfId="605" xr:uid="{6DF9477F-E91F-4E41-BF1B-B35EB1CA23D0}"/>
    <cellStyle name="Style 1" xfId="601" xr:uid="{C4681EE8-C67A-4F9F-9C95-039AEA5E77BF}"/>
  </cellStyles>
  <dxfs count="31"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ont>
        <color theme="0"/>
      </font>
      <fill>
        <patternFill patternType="solid">
          <fgColor indexed="64"/>
          <bgColor rgb="FF808080"/>
        </patternFill>
      </fill>
    </dxf>
  </dxfs>
  <tableStyles count="3" defaultTableStyle="TableStyleMedium2" defaultPivotStyle="PivotStyleLight16">
    <tableStyle name="Résultats Observatoire" pivot="0" count="2" xr9:uid="{00000000-0011-0000-FFFF-FFFF00000000}">
      <tableStyleElement type="headerRow" dxfId="30"/>
      <tableStyleElement type="firstRowStripe" dxfId="29"/>
    </tableStyle>
    <tableStyle name="Style de tableau 1" pivot="0" count="2" xr9:uid="{00000000-0011-0000-FFFF-FFFF01000000}">
      <tableStyleElement type="firstRowStripe" dxfId="28"/>
      <tableStyleElement type="secondRowStripe" dxfId="27"/>
    </tableStyle>
    <tableStyle name="Style de tableau 2" pivot="0" count="2" xr9:uid="{00000000-0011-0000-FFFF-FFFF02000000}">
      <tableStyleElement type="firstRowStripe" dxfId="26"/>
      <tableStyleElement type="secondRowStripe" dxfId="25"/>
    </tableStyle>
  </tableStyles>
  <colors>
    <mruColors>
      <color rgb="FFCF1D28"/>
      <color rgb="FF0080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03" displayName="Table103" ref="A3:AE16" totalsRowShown="0">
  <autoFilter ref="A3:AE16" xr:uid="{00000000-0009-0000-0100-000002000000}"/>
  <sortState xmlns:xlrd2="http://schemas.microsoft.com/office/spreadsheetml/2017/richdata2" ref="A4:AE16">
    <sortCondition ref="A3:A16"/>
  </sortState>
  <tableColumns count="31">
    <tableColumn id="1" xr3:uid="{00000000-0010-0000-0200-000001000000}" name="Société"/>
    <tableColumn id="2" xr3:uid="{00000000-0010-0000-0200-000002000000}" name="Nom du fonds"/>
    <tableColumn id="3" xr3:uid="{00000000-0010-0000-0200-000003000000}" name="Performance annualisée depuis 01/08" dataDxfId="24"/>
    <tableColumn id="4" xr3:uid="{00000000-0010-0000-0200-000004000000}" name="Perf. Totale depuis 01/08" dataDxfId="23"/>
    <tableColumn id="5" xr3:uid="{00000000-0010-0000-0200-000005000000}" name="Volatilité annualisée depuis 01/08" dataDxfId="22"/>
    <tableColumn id="6" xr3:uid="{00000000-0010-0000-0200-000006000000}" name="Max Drawdown depuis 01/08" dataDxfId="21"/>
    <tableColumn id="7" xr3:uid="{00000000-0010-0000-0200-000007000000}" name="Couple Rendement / Risque depuis 01/08" dataDxfId="20" dataCellStyle="Milliers"/>
    <tableColumn id="27" xr3:uid="{7CCA36AF-7172-41C6-9D76-C50EEB663ECF}" name="Performance annualisée 10 ans" dataDxfId="19" dataCellStyle="Pourcentage"/>
    <tableColumn id="28" xr3:uid="{B0C70925-A42F-4E4D-AFE8-71B932D88676}" name="Volatilité annualisée 10 ans" dataDxfId="18" dataCellStyle="Pourcentage"/>
    <tableColumn id="29" xr3:uid="{88444871-F9BD-431F-93BC-881056819D0F}" name="Max Drawdown 10 ans" dataDxfId="17" dataCellStyle="Pourcentage"/>
    <tableColumn id="30" xr3:uid="{A478E01D-0E39-41D3-A9B0-C840297FAF0A}" name="Couple Rendement Risque 10 ans" dataDxfId="16" dataCellStyle="Milliers"/>
    <tableColumn id="8" xr3:uid="{00000000-0010-0000-0200-000008000000}" name="Performance annualisée 5 ans" dataDxfId="15"/>
    <tableColumn id="9" xr3:uid="{00000000-0010-0000-0200-000009000000}" name="Volatilité annualisée 5 ans" dataDxfId="14"/>
    <tableColumn id="10" xr3:uid="{00000000-0010-0000-0200-00000A000000}" name="Max Drawdown 5 ans" dataDxfId="13"/>
    <tableColumn id="11" xr3:uid="{00000000-0010-0000-0200-00000B000000}" name="Couple Rendement Risque 5 ans" dataDxfId="12" dataCellStyle="Milliers"/>
    <tableColumn id="12" xr3:uid="{00000000-0010-0000-0200-00000C000000}" name="Performance annualisée 3 ans" dataDxfId="11"/>
    <tableColumn id="13" xr3:uid="{00000000-0010-0000-0200-00000D000000}" name="Volatilité annualisée 3 ans" dataDxfId="10"/>
    <tableColumn id="14" xr3:uid="{00000000-0010-0000-0200-00000E000000}" name="Max Drawdown 3 ans" dataDxfId="9"/>
    <tableColumn id="15" xr3:uid="{00000000-0010-0000-0200-00000F000000}" name="Couple Rendement Risque 3 ans" dataDxfId="8" dataCellStyle="Milliers"/>
    <tableColumn id="16" xr3:uid="{00000000-0010-0000-0200-000010000000}" name="Performance annualisée 1 an" dataDxfId="7"/>
    <tableColumn id="17" xr3:uid="{00000000-0010-0000-0200-000011000000}" name="Volatilité annualisée 1 an" dataDxfId="6"/>
    <tableColumn id="18" xr3:uid="{00000000-0010-0000-0200-000012000000}" name="Max Drawdown 1 an" dataDxfId="5"/>
    <tableColumn id="19" xr3:uid="{00000000-0010-0000-0200-000013000000}" name="Couple Rendement Risque 1 an" dataDxfId="4" dataCellStyle="Milliers"/>
    <tableColumn id="20" xr3:uid="{00000000-0010-0000-0200-000014000000}" name="Date de recommandation du fonds"/>
    <tableColumn id="21" xr3:uid="{00000000-0010-0000-0200-000015000000}" name="Article SFDR (6,8 ou 9)"/>
    <tableColumn id="24" xr3:uid="{D8C4C7DD-5A56-494A-B481-7D2163AFB0C9}" name="label ISR (oui/non)" dataDxfId="3" dataCellStyle="Milliers"/>
    <tableColumn id="26" xr3:uid="{3E726AB6-BBFB-436C-971C-0350ACCA6D2B}" name="label Finansol (oui/non)" dataDxfId="2" dataCellStyle="Milliers"/>
    <tableColumn id="25" xr3:uid="{74264D28-F2D9-4C6C-AEB9-905E33F1FE38}" name="label Greenfin (oui/non)" dataDxfId="1" dataCellStyle="Milliers"/>
    <tableColumn id="22" xr3:uid="{00000000-0010-0000-0200-000016000000}" name="label CIES (oui/non)"/>
    <tableColumn id="23" xr3:uid="{00000000-0010-0000-0200-000017000000}" name="label France Relance (oui/non)"/>
    <tableColumn id="31" xr3:uid="{0729BF6F-3D24-4C91-91FA-FEF516491B06}" name="Type" dataDxfId="0"/>
  </tableColumns>
  <tableStyleInfo name="Résultats Observatoir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0">
    <tabColor rgb="FF008000"/>
    <pageSetUpPr fitToPage="1"/>
  </sheetPr>
  <dimension ref="A1:AE45"/>
  <sheetViews>
    <sheetView showGridLines="0" tabSelected="1" zoomScale="70" zoomScaleNormal="70" workbookViewId="0">
      <pane xSplit="1" topLeftCell="B1" activePane="topRight" state="frozenSplit"/>
      <selection pane="topRight" activeCell="D28" sqref="D28"/>
    </sheetView>
  </sheetViews>
  <sheetFormatPr baseColWidth="10" defaultColWidth="10.625" defaultRowHeight="15.75"/>
  <cols>
    <col min="1" max="1" width="16.625" style="2" customWidth="1"/>
    <col min="2" max="2" width="35.625" style="2" customWidth="1"/>
    <col min="3" max="4" width="13.125" style="2" customWidth="1"/>
    <col min="5" max="6" width="13.125" style="5" customWidth="1"/>
    <col min="7" max="30" width="13.125" style="2" customWidth="1"/>
    <col min="31" max="16384" width="10.625" style="2"/>
  </cols>
  <sheetData>
    <row r="1" spans="1:31" s="7" customFormat="1" ht="21">
      <c r="A1" s="16" t="s">
        <v>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s="1" customFormat="1" ht="21">
      <c r="A2" s="15" t="s">
        <v>14</v>
      </c>
      <c r="B2" s="17" t="s">
        <v>15</v>
      </c>
      <c r="C2" s="18">
        <v>45838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1" s="1" customFormat="1" ht="80.099999999999994" customHeight="1">
      <c r="A3" s="9" t="s">
        <v>0</v>
      </c>
      <c r="B3" s="9" t="s">
        <v>1</v>
      </c>
      <c r="C3" s="9" t="s">
        <v>52</v>
      </c>
      <c r="D3" s="9" t="s">
        <v>42</v>
      </c>
      <c r="E3" s="9" t="s">
        <v>4</v>
      </c>
      <c r="F3" s="9" t="s">
        <v>5</v>
      </c>
      <c r="G3" s="9" t="s">
        <v>12</v>
      </c>
      <c r="H3" s="9" t="s">
        <v>16</v>
      </c>
      <c r="I3" s="9" t="s">
        <v>43</v>
      </c>
      <c r="J3" s="9" t="s">
        <v>44</v>
      </c>
      <c r="K3" s="9" t="s">
        <v>17</v>
      </c>
      <c r="L3" s="9" t="s">
        <v>7</v>
      </c>
      <c r="M3" s="9" t="s">
        <v>45</v>
      </c>
      <c r="N3" s="9" t="s">
        <v>46</v>
      </c>
      <c r="O3" s="9" t="s">
        <v>10</v>
      </c>
      <c r="P3" s="9" t="s">
        <v>8</v>
      </c>
      <c r="Q3" s="9" t="s">
        <v>47</v>
      </c>
      <c r="R3" s="9" t="s">
        <v>48</v>
      </c>
      <c r="S3" s="9" t="s">
        <v>49</v>
      </c>
      <c r="T3" s="9" t="s">
        <v>13</v>
      </c>
      <c r="U3" s="9" t="s">
        <v>50</v>
      </c>
      <c r="V3" s="9" t="s">
        <v>51</v>
      </c>
      <c r="W3" s="9" t="s">
        <v>11</v>
      </c>
      <c r="X3" s="9" t="s">
        <v>6</v>
      </c>
      <c r="Y3" s="9" t="s">
        <v>53</v>
      </c>
      <c r="Z3" s="9" t="s">
        <v>54</v>
      </c>
      <c r="AA3" s="9" t="s">
        <v>55</v>
      </c>
      <c r="AB3" s="9" t="s">
        <v>56</v>
      </c>
      <c r="AC3" s="9" t="s">
        <v>57</v>
      </c>
      <c r="AD3" s="9" t="s">
        <v>58</v>
      </c>
      <c r="AE3" s="9" t="s">
        <v>9</v>
      </c>
    </row>
    <row r="4" spans="1:31" s="10" customFormat="1" ht="21.75" customHeight="1">
      <c r="A4" s="10" t="s">
        <v>18</v>
      </c>
      <c r="B4" s="11" t="s">
        <v>24</v>
      </c>
      <c r="C4" s="12" t="s">
        <v>38</v>
      </c>
      <c r="D4" s="12" t="s">
        <v>38</v>
      </c>
      <c r="E4" s="12" t="s">
        <v>38</v>
      </c>
      <c r="F4" s="12" t="s">
        <v>38</v>
      </c>
      <c r="G4" s="31" t="s">
        <v>38</v>
      </c>
      <c r="H4" s="12">
        <v>7.6935035994407652E-3</v>
      </c>
      <c r="I4" s="12">
        <v>3.0856968714234375E-2</v>
      </c>
      <c r="J4" s="12">
        <v>0.18694806166741509</v>
      </c>
      <c r="K4" s="31">
        <v>0.2493279126245391</v>
      </c>
      <c r="L4" s="12">
        <v>-7.0659613346759631E-3</v>
      </c>
      <c r="M4" s="12">
        <v>3.6251570144651524E-2</v>
      </c>
      <c r="N4" s="12">
        <v>0.18694806166741509</v>
      </c>
      <c r="O4" s="31">
        <v>-0.19491462870383999</v>
      </c>
      <c r="P4" s="12">
        <v>2.7757807858102446E-2</v>
      </c>
      <c r="Q4" s="12">
        <v>4.056067115650331E-2</v>
      </c>
      <c r="R4" s="12">
        <v>8.6751849361129743E-2</v>
      </c>
      <c r="S4" s="31">
        <v>0.68435277490845681</v>
      </c>
      <c r="T4" s="12">
        <v>4.3497683614254656E-2</v>
      </c>
      <c r="U4" s="12">
        <v>2.7689593529331993E-2</v>
      </c>
      <c r="V4" s="12">
        <v>2.7492520417239472E-2</v>
      </c>
      <c r="W4" s="31">
        <v>1.5709036526006392</v>
      </c>
      <c r="X4" s="22">
        <v>44196</v>
      </c>
      <c r="Y4" s="23">
        <v>8</v>
      </c>
      <c r="Z4" s="29" t="s">
        <v>40</v>
      </c>
      <c r="AA4" s="29" t="s">
        <v>40</v>
      </c>
      <c r="AB4" s="29" t="s">
        <v>40</v>
      </c>
      <c r="AC4" s="29" t="s">
        <v>40</v>
      </c>
      <c r="AD4" s="29" t="s">
        <v>40</v>
      </c>
      <c r="AE4" s="30" t="s">
        <v>21</v>
      </c>
    </row>
    <row r="5" spans="1:31" s="10" customFormat="1" ht="21.75" customHeight="1">
      <c r="A5" s="10" t="s">
        <v>22</v>
      </c>
      <c r="B5" s="11" t="s">
        <v>62</v>
      </c>
      <c r="C5" s="12">
        <v>2.0704384775763307E-2</v>
      </c>
      <c r="D5" s="12">
        <v>0.43129230559999532</v>
      </c>
      <c r="E5" s="12">
        <v>2.6009160887643684E-2</v>
      </c>
      <c r="F5" s="12">
        <v>0.13920236386097318</v>
      </c>
      <c r="G5" s="31">
        <v>0.79604201247412998</v>
      </c>
      <c r="H5" s="12">
        <v>1.9430854411909948E-2</v>
      </c>
      <c r="I5" s="12">
        <v>3.18632359236189E-2</v>
      </c>
      <c r="J5" s="12">
        <v>0.13920236386097318</v>
      </c>
      <c r="K5" s="31">
        <v>0.60982049841041597</v>
      </c>
      <c r="L5" s="12">
        <v>2.6000306366483539E-2</v>
      </c>
      <c r="M5" s="12">
        <v>3.5673750092743525E-2</v>
      </c>
      <c r="N5" s="12">
        <v>0.13920236386097318</v>
      </c>
      <c r="O5" s="31">
        <v>0.72883580500756817</v>
      </c>
      <c r="P5" s="12">
        <v>6.575134542740968E-2</v>
      </c>
      <c r="Q5" s="12">
        <v>3.848048406003813E-2</v>
      </c>
      <c r="R5" s="12">
        <v>5.468219610471059E-2</v>
      </c>
      <c r="S5" s="31">
        <v>1.708693303463203</v>
      </c>
      <c r="T5" s="12">
        <v>6.3762822533452557E-2</v>
      </c>
      <c r="U5" s="12">
        <v>2.0092456811747227E-2</v>
      </c>
      <c r="V5" s="12">
        <v>1.1005937938953884E-2</v>
      </c>
      <c r="W5" s="31">
        <v>3.1734706776213191</v>
      </c>
      <c r="X5" s="22">
        <v>44196</v>
      </c>
      <c r="Y5" s="23">
        <v>8</v>
      </c>
      <c r="Z5" s="29" t="s">
        <v>39</v>
      </c>
      <c r="AA5" s="29" t="s">
        <v>38</v>
      </c>
      <c r="AB5" s="29" t="s">
        <v>40</v>
      </c>
      <c r="AC5" s="29" t="s">
        <v>40</v>
      </c>
      <c r="AD5" s="29" t="s">
        <v>38</v>
      </c>
      <c r="AE5" s="30" t="s">
        <v>21</v>
      </c>
    </row>
    <row r="6" spans="1:31" s="10" customFormat="1" ht="21.75" customHeight="1">
      <c r="A6" s="10" t="s">
        <v>23</v>
      </c>
      <c r="B6" s="11" t="s">
        <v>63</v>
      </c>
      <c r="C6" s="12" t="s">
        <v>38</v>
      </c>
      <c r="D6" s="12" t="s">
        <v>38</v>
      </c>
      <c r="E6" s="12" t="s">
        <v>38</v>
      </c>
      <c r="F6" s="12" t="s">
        <v>38</v>
      </c>
      <c r="G6" s="31" t="s">
        <v>38</v>
      </c>
      <c r="H6" s="12" t="s">
        <v>38</v>
      </c>
      <c r="I6" s="12" t="s">
        <v>38</v>
      </c>
      <c r="J6" s="12" t="s">
        <v>38</v>
      </c>
      <c r="K6" s="31" t="s">
        <v>38</v>
      </c>
      <c r="L6" s="12">
        <v>6.1703962893222331E-2</v>
      </c>
      <c r="M6" s="12">
        <v>2.9704725517637792E-2</v>
      </c>
      <c r="N6" s="12">
        <v>3.2845412352731224E-2</v>
      </c>
      <c r="O6" s="31">
        <v>2.0772440013486855</v>
      </c>
      <c r="P6" s="12">
        <v>6.5910089441185704E-2</v>
      </c>
      <c r="Q6" s="12">
        <v>2.6453662081550058E-2</v>
      </c>
      <c r="R6" s="12">
        <v>2.4452133794694398E-2</v>
      </c>
      <c r="S6" s="31">
        <v>2.4915298773380146</v>
      </c>
      <c r="T6" s="12">
        <v>5.1584239277814081E-2</v>
      </c>
      <c r="U6" s="12">
        <v>2.3371502210800407E-2</v>
      </c>
      <c r="V6" s="12">
        <v>2.4452133794694398E-2</v>
      </c>
      <c r="W6" s="31">
        <v>2.2071426480226863</v>
      </c>
      <c r="X6" s="22">
        <v>45859</v>
      </c>
      <c r="Y6" s="23">
        <v>8</v>
      </c>
      <c r="Z6" s="29" t="s">
        <v>20</v>
      </c>
      <c r="AA6" s="29" t="s">
        <v>20</v>
      </c>
      <c r="AB6" s="29" t="s">
        <v>20</v>
      </c>
      <c r="AC6" s="29" t="s">
        <v>20</v>
      </c>
      <c r="AD6" s="29" t="s">
        <v>20</v>
      </c>
      <c r="AE6" s="30" t="s">
        <v>21</v>
      </c>
    </row>
    <row r="7" spans="1:31" s="10" customFormat="1" ht="21.75" customHeight="1">
      <c r="A7" s="10" t="s">
        <v>60</v>
      </c>
      <c r="B7" s="11" t="s">
        <v>65</v>
      </c>
      <c r="C7" s="12" t="s">
        <v>38</v>
      </c>
      <c r="D7" s="12" t="s">
        <v>38</v>
      </c>
      <c r="E7" s="12" t="s">
        <v>38</v>
      </c>
      <c r="F7" s="12" t="s">
        <v>38</v>
      </c>
      <c r="G7" s="31" t="s">
        <v>38</v>
      </c>
      <c r="H7" s="12">
        <v>2.1916995990887367E-2</v>
      </c>
      <c r="I7" s="12">
        <v>2.6441876434711964E-2</v>
      </c>
      <c r="J7" s="12">
        <v>0.12089368919735624</v>
      </c>
      <c r="K7" s="31">
        <v>0.82887445771872326</v>
      </c>
      <c r="L7" s="12">
        <v>4.1447131604486875E-2</v>
      </c>
      <c r="M7" s="12">
        <v>1.9786589153174411E-2</v>
      </c>
      <c r="N7" s="12">
        <v>5.9720887180034814E-2</v>
      </c>
      <c r="O7" s="31">
        <v>2.0947082533341734</v>
      </c>
      <c r="P7" s="12">
        <v>6.06269371077095E-2</v>
      </c>
      <c r="Q7" s="12">
        <v>2.0898298398836959E-2</v>
      </c>
      <c r="R7" s="12">
        <v>2.3346375313745713E-2</v>
      </c>
      <c r="S7" s="31">
        <v>2.9010465804758314</v>
      </c>
      <c r="T7" s="12">
        <v>7.1824791130133514E-2</v>
      </c>
      <c r="U7" s="12">
        <v>1.4151413691841419E-2</v>
      </c>
      <c r="V7" s="12">
        <v>1.1705014370353662E-2</v>
      </c>
      <c r="W7" s="31">
        <v>5.0754498945601441</v>
      </c>
      <c r="X7" s="22" t="s">
        <v>38</v>
      </c>
      <c r="Y7" s="23">
        <v>6</v>
      </c>
      <c r="Z7" s="29" t="s">
        <v>20</v>
      </c>
      <c r="AA7" s="29" t="s">
        <v>20</v>
      </c>
      <c r="AB7" s="29" t="s">
        <v>20</v>
      </c>
      <c r="AC7" s="29" t="s">
        <v>20</v>
      </c>
      <c r="AD7" s="29" t="s">
        <v>20</v>
      </c>
      <c r="AE7" s="30" t="s">
        <v>19</v>
      </c>
    </row>
    <row r="8" spans="1:31" s="10" customFormat="1" ht="21.75" customHeight="1">
      <c r="A8" s="10" t="s">
        <v>27</v>
      </c>
      <c r="B8" s="11" t="s">
        <v>59</v>
      </c>
      <c r="C8" s="12" t="s">
        <v>38</v>
      </c>
      <c r="D8" s="12" t="s">
        <v>38</v>
      </c>
      <c r="E8" s="12" t="s">
        <v>38</v>
      </c>
      <c r="F8" s="12" t="s">
        <v>38</v>
      </c>
      <c r="G8" s="31" t="s">
        <v>38</v>
      </c>
      <c r="H8" s="12">
        <v>6.4950241387717877E-3</v>
      </c>
      <c r="I8" s="12">
        <v>2.7731167415340163E-2</v>
      </c>
      <c r="J8" s="12">
        <v>0.1781564678543765</v>
      </c>
      <c r="K8" s="31">
        <v>0.23421387356303322</v>
      </c>
      <c r="L8" s="12">
        <v>-4.2240931548018779E-3</v>
      </c>
      <c r="M8" s="12">
        <v>3.2646304762604453E-2</v>
      </c>
      <c r="N8" s="12">
        <v>0.1781564678543765</v>
      </c>
      <c r="O8" s="31">
        <v>-0.12938962573309287</v>
      </c>
      <c r="P8" s="12">
        <v>2.5432038930299994E-2</v>
      </c>
      <c r="Q8" s="12">
        <v>3.665589408728024E-2</v>
      </c>
      <c r="R8" s="12">
        <v>8.3765112262521646E-2</v>
      </c>
      <c r="S8" s="31">
        <v>0.69380489996355121</v>
      </c>
      <c r="T8" s="12">
        <v>3.8717710259441374E-2</v>
      </c>
      <c r="U8" s="12">
        <v>3.0498801965675743E-2</v>
      </c>
      <c r="V8" s="12">
        <v>2.6248239748680062E-2</v>
      </c>
      <c r="W8" s="31">
        <v>1.269482988315916</v>
      </c>
      <c r="X8" s="22" t="s">
        <v>38</v>
      </c>
      <c r="Y8" s="23">
        <v>8</v>
      </c>
      <c r="Z8" s="29" t="s">
        <v>40</v>
      </c>
      <c r="AA8" s="29" t="s">
        <v>38</v>
      </c>
      <c r="AB8" s="29" t="s">
        <v>40</v>
      </c>
      <c r="AC8" s="29" t="s">
        <v>40</v>
      </c>
      <c r="AD8" s="29" t="s">
        <v>38</v>
      </c>
      <c r="AE8" s="30" t="s">
        <v>21</v>
      </c>
    </row>
    <row r="9" spans="1:31" s="10" customFormat="1" ht="21.75" customHeight="1">
      <c r="A9" s="10" t="s">
        <v>33</v>
      </c>
      <c r="B9" s="11" t="s">
        <v>64</v>
      </c>
      <c r="C9" s="12" t="s">
        <v>38</v>
      </c>
      <c r="D9" s="12" t="s">
        <v>38</v>
      </c>
      <c r="E9" s="12" t="s">
        <v>38</v>
      </c>
      <c r="F9" s="12" t="s">
        <v>38</v>
      </c>
      <c r="G9" s="31" t="s">
        <v>38</v>
      </c>
      <c r="H9" s="12">
        <v>1.124377807294219E-2</v>
      </c>
      <c r="I9" s="12">
        <v>3.706138642306625E-2</v>
      </c>
      <c r="J9" s="12">
        <v>0.19058823529411767</v>
      </c>
      <c r="K9" s="31">
        <v>0.30338255413845749</v>
      </c>
      <c r="L9" s="12">
        <v>-2.6559392939573545E-3</v>
      </c>
      <c r="M9" s="12">
        <v>4.0469006099731884E-2</v>
      </c>
      <c r="N9" s="12">
        <v>0.19058823529411767</v>
      </c>
      <c r="O9" s="31">
        <v>-6.5628972636789087E-2</v>
      </c>
      <c r="P9" s="12">
        <v>2.6162681765083295E-2</v>
      </c>
      <c r="Q9" s="12">
        <v>4.569063454553908E-2</v>
      </c>
      <c r="R9" s="12">
        <v>8.8137839628893308E-2</v>
      </c>
      <c r="S9" s="31">
        <v>0.57260491182295559</v>
      </c>
      <c r="T9" s="12">
        <v>3.1580138369317945E-2</v>
      </c>
      <c r="U9" s="12">
        <v>3.8567255525203285E-2</v>
      </c>
      <c r="V9" s="12">
        <v>3.3354310887350608E-2</v>
      </c>
      <c r="W9" s="31">
        <v>0.81883291769829625</v>
      </c>
      <c r="X9" s="22">
        <v>45838</v>
      </c>
      <c r="Y9" s="23">
        <v>8</v>
      </c>
      <c r="Z9" s="29" t="s">
        <v>40</v>
      </c>
      <c r="AA9" s="29" t="s">
        <v>40</v>
      </c>
      <c r="AB9" s="29" t="s">
        <v>40</v>
      </c>
      <c r="AC9" s="29" t="s">
        <v>40</v>
      </c>
      <c r="AD9" s="29" t="s">
        <v>40</v>
      </c>
      <c r="AE9" s="30" t="s">
        <v>21</v>
      </c>
    </row>
    <row r="10" spans="1:31" s="10" customFormat="1" ht="21.75" customHeight="1">
      <c r="A10" s="10" t="s">
        <v>28</v>
      </c>
      <c r="B10" s="11" t="s">
        <v>66</v>
      </c>
      <c r="C10" s="12" t="s">
        <v>38</v>
      </c>
      <c r="D10" s="12" t="s">
        <v>38</v>
      </c>
      <c r="E10" s="12" t="s">
        <v>38</v>
      </c>
      <c r="F10" s="12" t="s">
        <v>38</v>
      </c>
      <c r="G10" s="31" t="s">
        <v>38</v>
      </c>
      <c r="H10" s="12" t="s">
        <v>38</v>
      </c>
      <c r="I10" s="12" t="s">
        <v>38</v>
      </c>
      <c r="J10" s="12" t="s">
        <v>38</v>
      </c>
      <c r="K10" s="31" t="s">
        <v>38</v>
      </c>
      <c r="L10" s="12">
        <v>-1.8721061428314978E-2</v>
      </c>
      <c r="M10" s="12">
        <v>3.8461099200729335E-2</v>
      </c>
      <c r="N10" s="12">
        <v>0.18513323983169702</v>
      </c>
      <c r="O10" s="31">
        <v>-0.486753156237406</v>
      </c>
      <c r="P10" s="12">
        <v>9.8817016505674538E-3</v>
      </c>
      <c r="Q10" s="12">
        <v>4.235428226395662E-2</v>
      </c>
      <c r="R10" s="12">
        <v>8.4751102709514733E-2</v>
      </c>
      <c r="S10" s="31">
        <v>0.23331056796060395</v>
      </c>
      <c r="T10" s="12">
        <v>2.8298107665680527E-2</v>
      </c>
      <c r="U10" s="12">
        <v>3.4676483983930445E-2</v>
      </c>
      <c r="V10" s="12">
        <v>3.4289276807980024E-2</v>
      </c>
      <c r="W10" s="31">
        <v>0.81606046561105372</v>
      </c>
      <c r="X10" s="22">
        <v>44196</v>
      </c>
      <c r="Y10" s="23">
        <v>8</v>
      </c>
      <c r="Z10" s="29" t="s">
        <v>39</v>
      </c>
      <c r="AA10" s="29" t="s">
        <v>38</v>
      </c>
      <c r="AB10" s="29" t="s">
        <v>40</v>
      </c>
      <c r="AC10" s="29" t="s">
        <v>40</v>
      </c>
      <c r="AD10" s="29" t="s">
        <v>38</v>
      </c>
      <c r="AE10" s="30" t="s">
        <v>21</v>
      </c>
    </row>
    <row r="11" spans="1:31" s="10" customFormat="1" ht="21.75" customHeight="1">
      <c r="A11" s="10" t="s">
        <v>36</v>
      </c>
      <c r="B11" s="11" t="s">
        <v>41</v>
      </c>
      <c r="C11" s="12" t="s">
        <v>38</v>
      </c>
      <c r="D11" s="12" t="s">
        <v>38</v>
      </c>
      <c r="E11" s="12" t="s">
        <v>38</v>
      </c>
      <c r="F11" s="12" t="s">
        <v>38</v>
      </c>
      <c r="G11" s="31" t="s">
        <v>38</v>
      </c>
      <c r="H11" s="12">
        <v>2.0303908646946978E-2</v>
      </c>
      <c r="I11" s="12">
        <v>3.1160066657498715E-2</v>
      </c>
      <c r="J11" s="12">
        <v>0.10411778982282993</v>
      </c>
      <c r="K11" s="31">
        <v>0.65160029566434874</v>
      </c>
      <c r="L11" s="12">
        <v>2.33552806456363E-2</v>
      </c>
      <c r="M11" s="12">
        <v>3.2883359628712618E-2</v>
      </c>
      <c r="N11" s="12">
        <v>0.10411778982282993</v>
      </c>
      <c r="O11" s="31">
        <v>0.71024618254770033</v>
      </c>
      <c r="P11" s="12">
        <v>5.4057629025316078E-2</v>
      </c>
      <c r="Q11" s="12">
        <v>3.1448603678028424E-2</v>
      </c>
      <c r="R11" s="12">
        <v>4.3117601313401928E-2</v>
      </c>
      <c r="S11" s="31">
        <v>1.7189198470863576</v>
      </c>
      <c r="T11" s="12">
        <v>7.3612962254189673E-2</v>
      </c>
      <c r="U11" s="12">
        <v>2.6906915665999048E-2</v>
      </c>
      <c r="V11" s="12">
        <v>1.6029593094944526E-2</v>
      </c>
      <c r="W11" s="31">
        <v>2.7358379967426281</v>
      </c>
      <c r="X11" s="22">
        <v>44196</v>
      </c>
      <c r="Y11" s="23">
        <v>6</v>
      </c>
      <c r="Z11" s="29" t="s">
        <v>40</v>
      </c>
      <c r="AA11" s="29" t="s">
        <v>38</v>
      </c>
      <c r="AB11" s="29" t="s">
        <v>40</v>
      </c>
      <c r="AC11" s="29" t="s">
        <v>40</v>
      </c>
      <c r="AD11" s="29" t="s">
        <v>38</v>
      </c>
      <c r="AE11" s="30" t="s">
        <v>21</v>
      </c>
    </row>
    <row r="12" spans="1:31" s="10" customFormat="1" ht="21.75" customHeight="1">
      <c r="A12" s="10" t="s">
        <v>30</v>
      </c>
      <c r="B12" s="11" t="s">
        <v>37</v>
      </c>
      <c r="C12" s="12" t="s">
        <v>38</v>
      </c>
      <c r="D12" s="12" t="s">
        <v>38</v>
      </c>
      <c r="E12" s="12" t="s">
        <v>38</v>
      </c>
      <c r="F12" s="12" t="s">
        <v>38</v>
      </c>
      <c r="G12" s="31" t="s">
        <v>38</v>
      </c>
      <c r="H12" s="12">
        <v>3.8018603535474815E-2</v>
      </c>
      <c r="I12" s="12">
        <v>5.4935310182549123E-2</v>
      </c>
      <c r="J12" s="12">
        <v>0.11390099142888328</v>
      </c>
      <c r="K12" s="31">
        <v>0.69206132465876002</v>
      </c>
      <c r="L12" s="12">
        <v>5.0755709189953979E-2</v>
      </c>
      <c r="M12" s="12">
        <v>5.8622239030432233E-2</v>
      </c>
      <c r="N12" s="12">
        <v>0.10814770814770823</v>
      </c>
      <c r="O12" s="31">
        <v>0.86580980237901617</v>
      </c>
      <c r="P12" s="12">
        <v>3.3566410612541064E-2</v>
      </c>
      <c r="Q12" s="12">
        <v>6.250795454656545E-2</v>
      </c>
      <c r="R12" s="12">
        <v>0.10814770814770823</v>
      </c>
      <c r="S12" s="31">
        <v>0.5369942250715577</v>
      </c>
      <c r="T12" s="12">
        <v>6.3043472363391695E-2</v>
      </c>
      <c r="U12" s="12">
        <v>4.8371867951578072E-2</v>
      </c>
      <c r="V12" s="12">
        <v>4.4616662772282371E-2</v>
      </c>
      <c r="W12" s="31">
        <v>1.3033086178623576</v>
      </c>
      <c r="X12" s="22">
        <v>44196</v>
      </c>
      <c r="Y12" s="23">
        <v>8</v>
      </c>
      <c r="Z12" s="29" t="s">
        <v>40</v>
      </c>
      <c r="AA12" s="29" t="s">
        <v>38</v>
      </c>
      <c r="AB12" s="29" t="s">
        <v>40</v>
      </c>
      <c r="AC12" s="29" t="s">
        <v>40</v>
      </c>
      <c r="AD12" s="29" t="s">
        <v>38</v>
      </c>
      <c r="AE12" s="30" t="s">
        <v>21</v>
      </c>
    </row>
    <row r="13" spans="1:31" s="10" customFormat="1" ht="21.75" customHeight="1">
      <c r="A13" s="10" t="s">
        <v>31</v>
      </c>
      <c r="B13" s="11" t="s">
        <v>34</v>
      </c>
      <c r="C13" s="12" t="s">
        <v>38</v>
      </c>
      <c r="D13" s="12" t="s">
        <v>38</v>
      </c>
      <c r="E13" s="12" t="s">
        <v>38</v>
      </c>
      <c r="F13" s="12" t="s">
        <v>38</v>
      </c>
      <c r="G13" s="31" t="s">
        <v>38</v>
      </c>
      <c r="H13" s="12">
        <v>2.4489512510259548E-3</v>
      </c>
      <c r="I13" s="12">
        <v>2.3840201430166338E-2</v>
      </c>
      <c r="J13" s="12">
        <v>0.13770088697637661</v>
      </c>
      <c r="K13" s="31">
        <v>0.10272359729004471</v>
      </c>
      <c r="L13" s="12">
        <v>-3.8516152382074287E-3</v>
      </c>
      <c r="M13" s="12">
        <v>2.3831464782989368E-2</v>
      </c>
      <c r="N13" s="12">
        <v>0.13770088697637661</v>
      </c>
      <c r="O13" s="31">
        <v>-0.16161890480843075</v>
      </c>
      <c r="P13" s="12">
        <v>2.1334481226332302E-2</v>
      </c>
      <c r="Q13" s="12">
        <v>2.5779892476951585E-2</v>
      </c>
      <c r="R13" s="12">
        <v>4.5865319210961021E-2</v>
      </c>
      <c r="S13" s="31">
        <v>0.82756284749466336</v>
      </c>
      <c r="T13" s="12">
        <v>5.1838840115264073E-2</v>
      </c>
      <c r="U13" s="12">
        <v>2.163578201245767E-2</v>
      </c>
      <c r="V13" s="12">
        <v>1.3365509560051957E-2</v>
      </c>
      <c r="W13" s="31">
        <v>2.3959771865613999</v>
      </c>
      <c r="X13" s="22" t="s">
        <v>38</v>
      </c>
      <c r="Y13" s="23" t="s">
        <v>38</v>
      </c>
      <c r="Z13" s="29" t="s">
        <v>38</v>
      </c>
      <c r="AA13" s="29" t="s">
        <v>38</v>
      </c>
      <c r="AB13" s="29" t="s">
        <v>38</v>
      </c>
      <c r="AC13" s="29" t="s">
        <v>38</v>
      </c>
      <c r="AD13" s="29" t="s">
        <v>38</v>
      </c>
      <c r="AE13" s="30" t="s">
        <v>38</v>
      </c>
    </row>
    <row r="14" spans="1:31" s="10" customFormat="1" ht="21.75" customHeight="1">
      <c r="A14" s="10" t="s">
        <v>25</v>
      </c>
      <c r="B14" s="11" t="s">
        <v>67</v>
      </c>
      <c r="C14" s="12" t="s">
        <v>38</v>
      </c>
      <c r="D14" s="12" t="s">
        <v>38</v>
      </c>
      <c r="E14" s="12" t="s">
        <v>38</v>
      </c>
      <c r="F14" s="12" t="s">
        <v>38</v>
      </c>
      <c r="G14" s="31" t="s">
        <v>38</v>
      </c>
      <c r="H14" s="12" t="s">
        <v>38</v>
      </c>
      <c r="I14" s="12" t="s">
        <v>38</v>
      </c>
      <c r="J14" s="12" t="s">
        <v>38</v>
      </c>
      <c r="K14" s="31" t="s">
        <v>38</v>
      </c>
      <c r="L14" s="12">
        <v>1.3521261577408739E-2</v>
      </c>
      <c r="M14" s="12">
        <v>5.2879692077207857E-2</v>
      </c>
      <c r="N14" s="12">
        <v>0.19079636744673414</v>
      </c>
      <c r="O14" s="31">
        <v>0.25569856869943192</v>
      </c>
      <c r="P14" s="12">
        <v>4.8854184069567097E-2</v>
      </c>
      <c r="Q14" s="12">
        <v>5.938270366249683E-2</v>
      </c>
      <c r="R14" s="12">
        <v>0.10229584423132812</v>
      </c>
      <c r="S14" s="31">
        <v>0.82270056862400787</v>
      </c>
      <c r="T14" s="12">
        <v>7.9035636917683894E-2</v>
      </c>
      <c r="U14" s="12">
        <v>4.6451170352298954E-2</v>
      </c>
      <c r="V14" s="12">
        <v>2.6276209855790489E-2</v>
      </c>
      <c r="W14" s="31">
        <v>1.7014778383032123</v>
      </c>
      <c r="X14" s="22" t="s">
        <v>38</v>
      </c>
      <c r="Y14" s="23">
        <v>8</v>
      </c>
      <c r="Z14" s="23" t="s">
        <v>40</v>
      </c>
      <c r="AA14" s="23" t="s">
        <v>40</v>
      </c>
      <c r="AB14" s="23" t="s">
        <v>40</v>
      </c>
      <c r="AC14" s="23" t="s">
        <v>40</v>
      </c>
      <c r="AD14" s="23" t="s">
        <v>40</v>
      </c>
      <c r="AE14" s="10" t="s">
        <v>21</v>
      </c>
    </row>
    <row r="15" spans="1:31" s="10" customFormat="1" ht="21.75" customHeight="1">
      <c r="A15" s="10" t="s">
        <v>61</v>
      </c>
      <c r="B15" s="11" t="s">
        <v>68</v>
      </c>
      <c r="C15" s="12">
        <v>3.2364044773598222E-2</v>
      </c>
      <c r="D15" s="12">
        <v>0.74599138119597264</v>
      </c>
      <c r="E15" s="12">
        <v>5.2787324794253784E-2</v>
      </c>
      <c r="F15" s="12">
        <v>0.17909002904162402</v>
      </c>
      <c r="G15" s="31">
        <v>0.61310257528188361</v>
      </c>
      <c r="H15" s="12">
        <v>1.0873003774464873E-2</v>
      </c>
      <c r="I15" s="12">
        <v>4.8170293821225736E-2</v>
      </c>
      <c r="J15" s="12">
        <v>0.17909002904162402</v>
      </c>
      <c r="K15" s="31">
        <v>0.22572010490153577</v>
      </c>
      <c r="L15" s="12">
        <v>3.2545317238843463E-3</v>
      </c>
      <c r="M15" s="12">
        <v>4.8736109724158004E-2</v>
      </c>
      <c r="N15" s="12">
        <v>0.17909002904162402</v>
      </c>
      <c r="O15" s="31">
        <v>6.6778652262248731E-2</v>
      </c>
      <c r="P15" s="12">
        <v>3.6780775690536505E-2</v>
      </c>
      <c r="Q15" s="12">
        <v>5.6099265600520448E-2</v>
      </c>
      <c r="R15" s="12">
        <v>9.691160809371574E-2</v>
      </c>
      <c r="S15" s="31">
        <v>0.65563738307111241</v>
      </c>
      <c r="T15" s="12">
        <v>5.8676711565110118E-2</v>
      </c>
      <c r="U15" s="12">
        <v>4.0916503355589266E-2</v>
      </c>
      <c r="V15" s="12">
        <v>2.929292929292936E-2</v>
      </c>
      <c r="W15" s="31">
        <v>1.4340597742474193</v>
      </c>
      <c r="X15" s="22">
        <v>44926</v>
      </c>
      <c r="Y15" s="23">
        <v>6</v>
      </c>
      <c r="Z15" s="29" t="s">
        <v>40</v>
      </c>
      <c r="AA15" s="29" t="s">
        <v>40</v>
      </c>
      <c r="AB15" s="29" t="s">
        <v>40</v>
      </c>
      <c r="AC15" s="29" t="s">
        <v>40</v>
      </c>
      <c r="AD15" s="29" t="s">
        <v>40</v>
      </c>
      <c r="AE15" s="30" t="s">
        <v>29</v>
      </c>
    </row>
    <row r="16" spans="1:31" s="10" customFormat="1" ht="21.75" customHeight="1">
      <c r="A16" s="10" t="s">
        <v>32</v>
      </c>
      <c r="B16" s="11" t="s">
        <v>35</v>
      </c>
      <c r="C16" s="12" t="s">
        <v>38</v>
      </c>
      <c r="D16" s="12" t="s">
        <v>38</v>
      </c>
      <c r="E16" s="12" t="s">
        <v>38</v>
      </c>
      <c r="F16" s="12" t="s">
        <v>38</v>
      </c>
      <c r="G16" s="28" t="s">
        <v>38</v>
      </c>
      <c r="H16" s="12">
        <v>1.3250142503504758E-3</v>
      </c>
      <c r="I16" s="12">
        <v>3.7041670695214107E-2</v>
      </c>
      <c r="J16" s="12">
        <v>0.19688670571104536</v>
      </c>
      <c r="K16" s="31">
        <v>3.5770909504944971E-2</v>
      </c>
      <c r="L16" s="12">
        <v>-2.0792540719004826E-2</v>
      </c>
      <c r="M16" s="12">
        <v>4.4335181535701297E-2</v>
      </c>
      <c r="N16" s="12">
        <v>0.19688670571104536</v>
      </c>
      <c r="O16" s="31">
        <v>-0.46898512645677221</v>
      </c>
      <c r="P16" s="12">
        <v>9.1633745918138221E-3</v>
      </c>
      <c r="Q16" s="12">
        <v>4.8850221612986806E-2</v>
      </c>
      <c r="R16" s="12">
        <v>9.7876495977237882E-2</v>
      </c>
      <c r="S16" s="31">
        <v>0.18758102397999651</v>
      </c>
      <c r="T16" s="12">
        <v>4.033063992180419E-2</v>
      </c>
      <c r="U16" s="12">
        <v>3.6123679150298335E-2</v>
      </c>
      <c r="V16" s="12">
        <v>3.5077740997090948E-2</v>
      </c>
      <c r="W16" s="31">
        <v>1.1164599196555292</v>
      </c>
      <c r="X16" s="22">
        <v>44196</v>
      </c>
      <c r="Y16" s="23">
        <v>6</v>
      </c>
      <c r="Z16" s="29" t="s">
        <v>40</v>
      </c>
      <c r="AA16" s="29" t="s">
        <v>38</v>
      </c>
      <c r="AB16" s="29" t="s">
        <v>40</v>
      </c>
      <c r="AC16" s="29" t="s">
        <v>40</v>
      </c>
      <c r="AD16" s="29" t="s">
        <v>38</v>
      </c>
      <c r="AE16" s="30" t="s">
        <v>21</v>
      </c>
    </row>
    <row r="17" spans="1:31" s="7" customFormat="1" ht="21.75" customHeight="1">
      <c r="A17" s="10"/>
      <c r="B17" s="11"/>
      <c r="C17" s="12"/>
      <c r="D17" s="12"/>
      <c r="E17" s="12"/>
      <c r="F17" s="12"/>
      <c r="G17" s="20"/>
      <c r="H17" s="12"/>
      <c r="I17" s="12"/>
      <c r="J17" s="12"/>
      <c r="K17" s="20"/>
      <c r="L17" s="12"/>
      <c r="M17" s="12"/>
      <c r="N17" s="12"/>
      <c r="O17" s="20"/>
      <c r="P17" s="12"/>
      <c r="Q17" s="12"/>
      <c r="R17" s="12"/>
      <c r="S17" s="20"/>
      <c r="T17" s="12"/>
      <c r="U17" s="12"/>
      <c r="V17" s="12"/>
      <c r="W17" s="19"/>
      <c r="X17" s="14"/>
      <c r="Y17" s="13"/>
      <c r="Z17" s="21"/>
      <c r="AA17" s="13"/>
      <c r="AB17" s="13"/>
      <c r="AC17" s="13"/>
      <c r="AD17" s="13"/>
    </row>
    <row r="18" spans="1:31" s="7" customFormat="1" ht="21.75" customHeight="1">
      <c r="A18" s="24" t="s">
        <v>2</v>
      </c>
      <c r="B18" s="24" t="s">
        <v>3</v>
      </c>
      <c r="C18" s="25">
        <f>AVERAGE(Table103[Performance annualisée depuis 01/08])</f>
        <v>2.6534214774680764E-2</v>
      </c>
      <c r="D18" s="25">
        <f>AVERAGE(Table103[Perf. Totale depuis 01/08])</f>
        <v>0.58864184339798398</v>
      </c>
      <c r="E18" s="25">
        <f>AVERAGE(Table103[Volatilité annualisée depuis 01/08])</f>
        <v>3.9398242840948734E-2</v>
      </c>
      <c r="F18" s="25">
        <f>AVERAGE(Table103[Max Drawdown depuis 01/08])</f>
        <v>0.1591461964512986</v>
      </c>
      <c r="G18" s="27">
        <f>AVERAGE(Table103[Couple Rendement / Risque depuis 01/08])</f>
        <v>0.70457229387800679</v>
      </c>
      <c r="H18" s="25">
        <f>AVERAGE(Table103[Performance annualisée 10 ans])</f>
        <v>1.3974963767221515E-2</v>
      </c>
      <c r="I18" s="25">
        <f>AVERAGE(Table103[Volatilité annualisée 10 ans])</f>
        <v>3.4910217769762567E-2</v>
      </c>
      <c r="J18" s="25">
        <f>AVERAGE(Table103[Max Drawdown 10 ans])</f>
        <v>0.15474852208549977</v>
      </c>
      <c r="K18" s="27">
        <f>AVERAGE(Table103[Couple Rendement Risque 10 ans])</f>
        <v>0.39334955284748035</v>
      </c>
      <c r="L18" s="25">
        <f>AVERAGE(Table103[Performance annualisée 5 ans])</f>
        <v>1.2517459448624129E-2</v>
      </c>
      <c r="M18" s="25">
        <f>AVERAGE(Table103[Volatilité annualisée 5 ans])</f>
        <v>3.802162244234418E-2</v>
      </c>
      <c r="N18" s="25">
        <f>AVERAGE(Table103[Max Drawdown 5 ans])</f>
        <v>0.1453333965528972</v>
      </c>
      <c r="O18" s="27">
        <f>AVERAGE(Table103[Couple Rendement Risque 5 ans])</f>
        <v>0.40707929623096106</v>
      </c>
      <c r="P18" s="25">
        <f>AVERAGE(Table103[Performance annualisée 3 ans])</f>
        <v>3.7329189030497305E-2</v>
      </c>
      <c r="Q18" s="25">
        <f>AVERAGE(Table103[Volatilité annualisée 3 ans])</f>
        <v>4.1166351397788757E-2</v>
      </c>
      <c r="R18" s="25">
        <f>AVERAGE(Table103[Max Drawdown 3 ans])</f>
        <v>7.2315475857658698E-2</v>
      </c>
      <c r="S18" s="27">
        <f>AVERAGE(Table103[Couple Rendement Risque 3 ans])</f>
        <v>1.0795952931738702</v>
      </c>
      <c r="T18" s="25">
        <f>AVERAGE(Table103[Performance annualisée 1 an])</f>
        <v>5.352336584519525E-2</v>
      </c>
      <c r="U18" s="25">
        <f>AVERAGE(Table103[Volatilité annualisée 1 an])</f>
        <v>3.149641740051938E-2</v>
      </c>
      <c r="V18" s="25">
        <f>AVERAGE(Table103[Max Drawdown 1 an])</f>
        <v>2.5631236887564749E-2</v>
      </c>
      <c r="W18" s="27">
        <f>AVERAGE(Table103[Couple Rendement Risque 1 an])</f>
        <v>1.9706511213694309</v>
      </c>
      <c r="X18" s="26"/>
      <c r="Y18" s="25"/>
      <c r="Z18" s="25"/>
      <c r="AA18" s="25"/>
      <c r="AB18" s="25"/>
      <c r="AC18" s="25"/>
      <c r="AD18" s="25"/>
      <c r="AE18" s="25"/>
    </row>
    <row r="19" spans="1:31" s="7" customFormat="1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1" s="7" customFormat="1" ht="21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1" s="7" customFormat="1" ht="21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1" s="7" customFormat="1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6"/>
      <c r="AD22" s="2"/>
    </row>
    <row r="23" spans="1:31" ht="21.75" customHeight="1">
      <c r="E23" s="2"/>
      <c r="F23" s="2"/>
    </row>
    <row r="24" spans="1:31" s="7" customFormat="1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1" s="7" customFormat="1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1" s="1" customFormat="1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1" ht="21.75" customHeight="1">
      <c r="E27" s="2"/>
      <c r="F27" s="2"/>
    </row>
    <row r="28" spans="1:31" ht="21.75" customHeight="1">
      <c r="E28" s="2"/>
      <c r="F28" s="2"/>
    </row>
    <row r="29" spans="1:31" ht="21.75" customHeight="1">
      <c r="E29" s="2"/>
      <c r="F29" s="2"/>
    </row>
    <row r="30" spans="1:31" ht="21.75" customHeight="1">
      <c r="E30" s="2"/>
      <c r="F30" s="2"/>
    </row>
    <row r="31" spans="1:31" ht="21.75" customHeight="1">
      <c r="E31" s="2"/>
      <c r="F31" s="2"/>
    </row>
    <row r="32" spans="1:31">
      <c r="E32" s="2"/>
      <c r="F32" s="2"/>
    </row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</sheetData>
  <sheetProtection selectLockedCells="1"/>
  <phoneticPr fontId="19" type="noConversion"/>
  <conditionalFormatting sqref="C4:C17">
    <cfRule type="iconSet" priority="345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7">
    <cfRule type="iconSet" priority="345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7">
    <cfRule type="iconSet" priority="345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7">
    <cfRule type="iconSet" priority="345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6">
    <cfRule type="iconSet" priority="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7">
    <cfRule type="iconSet" priority="345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5:X25">
    <cfRule type="iconSet" priority="1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7">
    <cfRule type="iconSet" priority="346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7">
    <cfRule type="iconSet" priority="346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7">
    <cfRule type="iconSet" priority="346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6">
    <cfRule type="iconSet" priority="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17">
    <cfRule type="iconSet" priority="346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7">
    <cfRule type="iconSet" priority="346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7">
    <cfRule type="iconSet" priority="347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7">
    <cfRule type="iconSet" priority="347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6">
    <cfRule type="iconSet" priority="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17">
    <cfRule type="iconSet" priority="347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7">
    <cfRule type="iconSet" priority="347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7">
    <cfRule type="iconSet" priority="347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7">
    <cfRule type="iconSet" priority="348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6">
    <cfRule type="iconSet" priority="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17">
    <cfRule type="iconSet" priority="348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7">
    <cfRule type="iconSet" priority="348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7">
    <cfRule type="iconSet" priority="348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7">
    <cfRule type="iconSet" priority="348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6">
    <cfRule type="iconSet" priority="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17">
    <cfRule type="iconSet" priority="349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Obli Flex Int</vt:lpstr>
      <vt:lpstr>'Obli Flex Int'!Zone_d_impression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Clerbois</dc:creator>
  <cp:lastModifiedBy>Sandra DOS SANTOS</cp:lastModifiedBy>
  <cp:lastPrinted>2025-02-10T10:58:30Z</cp:lastPrinted>
  <dcterms:created xsi:type="dcterms:W3CDTF">2013-12-23T18:18:13Z</dcterms:created>
  <dcterms:modified xsi:type="dcterms:W3CDTF">2025-10-10T13:59:17Z</dcterms:modified>
</cp:coreProperties>
</file>