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dossantos\Desktop\ob\"/>
    </mc:Choice>
  </mc:AlternateContent>
  <xr:revisionPtr revIDLastSave="0" documentId="13_ncr:1_{B625CB00-6E1A-476C-BF97-8374247CC678}" xr6:coauthVersionLast="47" xr6:coauthVersionMax="47" xr10:uidLastSave="{00000000-0000-0000-0000-000000000000}"/>
  <bookViews>
    <workbookView xWindow="-120" yWindow="-120" windowWidth="29040" windowHeight="17520" tabRatio="747" xr2:uid="{00000000-000D-0000-FFFF-FFFF00000000}"/>
  </bookViews>
  <sheets>
    <sheet name="Fonds thématique environnement" sheetId="22" r:id="rId1"/>
  </sheets>
  <definedNames>
    <definedName name="_xlnm._FilterDatabase" localSheetId="0" hidden="1">'Fonds thématique environnement'!$A$3:$AC$3</definedName>
    <definedName name="_xlnm.Print_Area" localSheetId="0">'Fonds thématique environnement'!$A$1:$AC$22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22" l="1"/>
  <c r="C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</calcChain>
</file>

<file path=xl/sharedStrings.xml><?xml version="1.0" encoding="utf-8"?>
<sst xmlns="http://schemas.openxmlformats.org/spreadsheetml/2006/main" count="316" uniqueCount="79">
  <si>
    <t>Société</t>
  </si>
  <si>
    <t>Nom du fonds</t>
  </si>
  <si>
    <t>Observatoire</t>
  </si>
  <si>
    <t>Moyenne</t>
  </si>
  <si>
    <t>Volatilité annualisée depuis 01/08</t>
  </si>
  <si>
    <t>Max Drawdown depuis 01/08</t>
  </si>
  <si>
    <t>Date de recommandation du fonds</t>
  </si>
  <si>
    <t>Performance annualisée 5 ans</t>
  </si>
  <si>
    <t>Performance annualisée 3 ans</t>
  </si>
  <si>
    <t>Type</t>
  </si>
  <si>
    <t>Couple Rendement Risque 5 ans</t>
  </si>
  <si>
    <t>Couple Rendement Risque 1 an</t>
  </si>
  <si>
    <t>Couple Rendement / Risque depuis 01/08</t>
  </si>
  <si>
    <t>Performance annualisée 1 an</t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</si>
  <si>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</si>
  <si>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Performance annualisée 10 ans</t>
  </si>
  <si>
    <t>Couple Rendement Risque 10 ans</t>
  </si>
  <si>
    <t>AXA IM</t>
  </si>
  <si>
    <t>BNPP ERE</t>
  </si>
  <si>
    <t>FCP</t>
  </si>
  <si>
    <t>FCPE</t>
  </si>
  <si>
    <t>non</t>
  </si>
  <si>
    <t>SICAV</t>
  </si>
  <si>
    <t>Carmignac</t>
  </si>
  <si>
    <t>DNCA</t>
  </si>
  <si>
    <t>BNP PARIBAS Aqua</t>
  </si>
  <si>
    <t>DNCA Invest Beyond Climate</t>
  </si>
  <si>
    <t>AXA WF ACT Clean Economy A EUR</t>
  </si>
  <si>
    <t>Robeco</t>
  </si>
  <si>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GALEA EPS</t>
    </r>
    <r>
      <rPr>
        <sz val="16"/>
        <color indexed="8"/>
        <rFont val="Calibri"/>
        <family val="2"/>
      </rPr>
      <t xml:space="preserve"> de l'Epargne d'Entreprise</t>
    </r>
  </si>
  <si>
    <t>Fidelity</t>
  </si>
  <si>
    <t>ECOFI</t>
  </si>
  <si>
    <t>La Financière de l'Echiquier</t>
  </si>
  <si>
    <t>Lazard Frères Gestion</t>
  </si>
  <si>
    <t>Pictet AM</t>
  </si>
  <si>
    <t>Amundi</t>
  </si>
  <si>
    <t>Franklin Templeton</t>
  </si>
  <si>
    <t>HSBC RIF</t>
  </si>
  <si>
    <t>Carmignac Portfolio Climate Transition</t>
  </si>
  <si>
    <t>CM-AM Global Climate Change</t>
  </si>
  <si>
    <t>ECOFI Agir pour le climat</t>
  </si>
  <si>
    <t>FF Sustainable Water &amp; Waste</t>
  </si>
  <si>
    <t>Templeton Global Climate Change Fund</t>
  </si>
  <si>
    <t>Echiquier Climate &amp; Biodiversity Impact Europe</t>
  </si>
  <si>
    <t>Lazard Global Green Bond Opportunities</t>
  </si>
  <si>
    <t>SÉLECTION MIROVA ACTIONS INTERNATIONALES - I (C) EUR</t>
  </si>
  <si>
    <t>Pictet-Clean Energy Transition-I EUR</t>
  </si>
  <si>
    <t>FIGV</t>
  </si>
  <si>
    <t/>
  </si>
  <si>
    <t>Oui</t>
  </si>
  <si>
    <t>Non</t>
  </si>
  <si>
    <t>HSBC RIF Europe Equity Green Transition (IC)</t>
  </si>
  <si>
    <t>Perf. Totale depuis 01/08</t>
  </si>
  <si>
    <t>Volatilité annualisée 10 ans</t>
  </si>
  <si>
    <t>Max Drawdown 10 ans</t>
  </si>
  <si>
    <t>Volatilité annualisée 5 ans</t>
  </si>
  <si>
    <t>Max Drawdown 5 ans</t>
  </si>
  <si>
    <t>Volatilité annualisée 3 ans</t>
  </si>
  <si>
    <t>Max Drawdown 3 ans</t>
  </si>
  <si>
    <t>Couple Rendement Risque 3 ans</t>
  </si>
  <si>
    <t>Volatilité annualisée 1 an</t>
  </si>
  <si>
    <t>Max Drawdown 1 an</t>
  </si>
  <si>
    <t>Performance annualisée depuis 01/08</t>
  </si>
  <si>
    <t>Crédit Mutuel Asset Management</t>
  </si>
  <si>
    <t>Article SFDR (6,8 ou 9)</t>
  </si>
  <si>
    <t>label ISR (oui/non)</t>
  </si>
  <si>
    <t>label Finansol (oui/non)</t>
  </si>
  <si>
    <t>label Greenfin (oui/non)</t>
  </si>
  <si>
    <t>label CIES (oui/non)</t>
  </si>
  <si>
    <t>label France Relance (oui/non)</t>
  </si>
  <si>
    <t>ERES GESTION</t>
  </si>
  <si>
    <t>Sienna IM</t>
  </si>
  <si>
    <t>AMUNDI FUNDS GLOBAL EQUITY RESPONSIBLE - I2 EUR</t>
  </si>
  <si>
    <t>ERES SELECT ISR ENVIRONNEMENT</t>
  </si>
  <si>
    <t>Robeco Smart Energy Equities</t>
  </si>
  <si>
    <t>SIENNA ACTIONS BAS CARBONE I-C</t>
  </si>
  <si>
    <t xml:space="preserve">oui </t>
  </si>
  <si>
    <t>Vega IS</t>
  </si>
  <si>
    <t>FONDS THEMATIQUE ENVIRONNEMENT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</si>
</sst>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[$-40C]d\ mmmm\ yyyy;@"/>
    <numFmt numFmtId="167" formatCode="dd/mm/yy;@"/>
    <numFmt numFmtId="168" formatCode="[$-40C]d\-mmm\-yy;@"/>
    <numFmt numFmtId="169" formatCode="_ * #,##0.00_)\ _€_ ;_ * \(#,##0.00\)\ _€_ ;_ * &quot;-&quot;??_)\ _€_ ;_ @_ "/>
    <numFmt numFmtId="170" formatCode="_ * #,##0.00_)\ &quot;€&quot;_ ;_ * \(#,##0.00\)\ &quot;€&quot;_ ;_ * &quot;-&quot;??_)\ &quot;€&quot;_ ;_ @_ "/>
    <numFmt numFmtId="171" formatCode="0.0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6"/>
      <color rgb="FFDD08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6"/>
      <color rgb="FFC00000"/>
      <name val="Calibri"/>
      <family val="2"/>
    </font>
    <font>
      <b/>
      <sz val="12"/>
      <color rgb="FFCF1D2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lightUp">
        <bgColor theme="2" tint="-0.499984740745262"/>
      </patternFill>
    </fill>
  </fills>
  <borders count="3">
    <border>
      <left/>
      <right/>
      <top/>
      <bottom/>
      <diagonal/>
    </border>
    <border>
      <left/>
      <right/>
      <top style="thin">
        <color rgb="FFC80912"/>
      </top>
      <bottom style="thin">
        <color rgb="FFC8091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07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5" borderId="0">
      <protection locked="0"/>
    </xf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66" fontId="13" fillId="4" borderId="0" xfId="0" applyNumberFormat="1" applyFont="1" applyFill="1" applyAlignment="1" applyProtection="1">
      <alignment horizontal="center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0" fillId="2" borderId="0" xfId="0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2" applyNumberFormat="1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168" fontId="19" fillId="3" borderId="0" xfId="0" applyNumberFormat="1" applyFont="1" applyFill="1" applyAlignment="1" applyProtection="1">
      <alignment horizontal="left" vertical="center"/>
      <protection locked="0"/>
    </xf>
    <xf numFmtId="165" fontId="13" fillId="4" borderId="0" xfId="0" applyNumberFormat="1" applyFont="1" applyFill="1" applyAlignment="1" applyProtection="1">
      <alignment horizontal="center"/>
      <protection locked="0"/>
    </xf>
    <xf numFmtId="2" fontId="0" fillId="0" borderId="0" xfId="1" applyNumberFormat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65" fontId="1" fillId="2" borderId="1" xfId="2" applyNumberFormat="1" applyFont="1" applyFill="1" applyBorder="1" applyAlignment="1" applyProtection="1">
      <alignment horizontal="center" vertical="center"/>
    </xf>
    <xf numFmtId="164" fontId="1" fillId="2" borderId="1" xfId="1" applyFont="1" applyFill="1" applyBorder="1" applyAlignment="1" applyProtection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71" fontId="1" fillId="2" borderId="1" xfId="1" applyNumberFormat="1" applyFont="1" applyFill="1" applyBorder="1" applyAlignment="1" applyProtection="1">
      <alignment horizontal="center" vertical="center"/>
    </xf>
    <xf numFmtId="171" fontId="0" fillId="0" borderId="0" xfId="1" applyNumberFormat="1" applyFont="1" applyFill="1" applyBorder="1" applyAlignment="1">
      <alignment horizontal="center" vertical="center"/>
    </xf>
  </cellXfs>
  <cellStyles count="607">
    <cellStyle name="Comma 2" xfId="591" xr:uid="{80C025C6-C614-4351-80B5-538828415AEF}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Milliers" xfId="1" builtinId="3"/>
    <cellStyle name="Milliers 2" xfId="590" xr:uid="{01D4D6FE-42BA-407F-8E2D-849B4193B87A}"/>
    <cellStyle name="Milliers 2 2" xfId="606" xr:uid="{5D7C7571-B776-4FE7-BC54-652B5E1607E5}"/>
    <cellStyle name="Milliers 3" xfId="592" xr:uid="{7505EC15-9AAF-4EEA-9237-891566BE0C21}"/>
    <cellStyle name="Monétaire 2" xfId="595" xr:uid="{13FD93A5-2613-42BE-B3A0-F1BC7AF6EEB3}"/>
    <cellStyle name="Monétaire 2 2" xfId="599" xr:uid="{17D53DCB-F936-411A-B261-2714A7E7484C}"/>
    <cellStyle name="Monétaire 3" xfId="597" xr:uid="{19AC412B-66EE-45E0-A05C-3EA7ED8B9053}"/>
    <cellStyle name="Monétaire 4" xfId="593" xr:uid="{FCB157F4-5598-46EE-A2DF-ACC21427DE2A}"/>
    <cellStyle name="Normal" xfId="0" builtinId="0"/>
    <cellStyle name="Normal 2" xfId="594" xr:uid="{F414EDA2-DB12-45BA-A038-A5CA63090B94}"/>
    <cellStyle name="Normal 2 2" xfId="598" xr:uid="{DA6DA4D4-5397-479B-93DB-E48C47A01C65}"/>
    <cellStyle name="Normal 2 2 2" xfId="603" xr:uid="{F03AC46E-491F-4650-AF91-779AB46FC3BD}"/>
    <cellStyle name="Normal 3" xfId="596" xr:uid="{94E819BF-92D9-4A62-A52D-5CBC5B62C41A}"/>
    <cellStyle name="Normal 4" xfId="600" xr:uid="{AA3588B1-2D65-436E-A634-71B47F18EF4B}"/>
    <cellStyle name="Normal 5" xfId="387" xr:uid="{00000000-0005-0000-0000-00004A020000}"/>
    <cellStyle name="Normal 5 2" xfId="604" xr:uid="{4C1700E1-F05A-44AC-BFB8-DD26EC344078}"/>
    <cellStyle name="Normal 7" xfId="602" xr:uid="{928D2ACD-76C1-457E-96AE-CDDA9F3C581C}"/>
    <cellStyle name="Percent 2" xfId="589" xr:uid="{896C9CEC-FFD1-463C-9F8B-0D026C2922E3}"/>
    <cellStyle name="Pourcentage" xfId="2" builtinId="5"/>
    <cellStyle name="Pourcentage 2" xfId="588" xr:uid="{C83FA1A6-6BF1-4A40-8E21-DA7F82EE6D4E}"/>
    <cellStyle name="Pourcentage 2 2" xfId="605" xr:uid="{6DF9477F-E91F-4E41-BF1B-B35EB1CA23D0}"/>
    <cellStyle name="Style 1" xfId="601" xr:uid="{C4681EE8-C67A-4F9F-9C95-039AEA5E77BF}"/>
  </cellStyles>
  <dxfs count="32"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3" defaultTableStyle="TableStyleMedium2" defaultPivotStyle="PivotStyleLight16">
    <tableStyle name="Résultats Observatoire" pivot="0" count="2" xr9:uid="{00000000-0011-0000-FFFF-FFFF00000000}">
      <tableStyleElement type="headerRow" dxfId="31"/>
      <tableStyleElement type="firstRowStripe" dxfId="30"/>
    </tableStyle>
    <tableStyle name="Style de tableau 1" pivot="0" count="2" xr9:uid="{00000000-0011-0000-FFFF-FFFF01000000}">
      <tableStyleElement type="firstRowStripe" dxfId="29"/>
      <tableStyleElement type="secondRowStripe" dxfId="28"/>
    </tableStyle>
    <tableStyle name="Style de tableau 2" pivot="0" count="2" xr9:uid="{00000000-0011-0000-FFFF-FFFF02000000}">
      <tableStyleElement type="firstRowStripe" dxfId="27"/>
      <tableStyleElement type="secondRowStripe" dxfId="26"/>
    </tableStyle>
  </tableStyles>
  <colors>
    <mruColors>
      <color rgb="FFCF1D28"/>
      <color rgb="FF008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BC53A9A-DAD6-4B19-ADE0-BCE02993589C}" name="Table113" displayName="Table113" ref="A3:AE21" totalsRowShown="0">
  <autoFilter ref="A3:AE21" xr:uid="{00000000-0009-0000-0100-000001000000}"/>
  <sortState xmlns:xlrd2="http://schemas.microsoft.com/office/spreadsheetml/2017/richdata2" ref="A4:AE21">
    <sortCondition ref="A3:A21"/>
  </sortState>
  <tableColumns count="31">
    <tableColumn id="1" xr3:uid="{6093E4D7-E433-4A31-80A2-2C2389D3716C}" name="Société"/>
    <tableColumn id="2" xr3:uid="{DC391FDB-3A4A-45AA-8EDE-927C3A51123B}" name="Nom du fonds"/>
    <tableColumn id="3" xr3:uid="{3BE2966C-D611-4B9C-BCBC-D0D1B78C4B6A}" name="Performance annualisée depuis 01/08" dataDxfId="25"/>
    <tableColumn id="4" xr3:uid="{4F9092E9-BC38-4513-94F3-6EF0426E1401}" name="Perf. Totale depuis 01/08" dataDxfId="24"/>
    <tableColumn id="5" xr3:uid="{2BF8F188-6B93-43CD-8530-C91B2D822F83}" name="Volatilité annualisée depuis 01/08" dataDxfId="23"/>
    <tableColumn id="6" xr3:uid="{7A03926C-16F3-4B08-B561-7E79C356E7FE}" name="Max Drawdown depuis 01/08" dataDxfId="22"/>
    <tableColumn id="7" xr3:uid="{D433BDD7-F4EC-4A1F-A577-6684D87B5E5C}" name="Couple Rendement / Risque depuis 01/08" dataDxfId="21"/>
    <tableColumn id="33" xr3:uid="{B925A4D5-6166-413F-9A67-FC3E8F56E7BF}" name="Performance annualisée 10 ans" dataDxfId="20" dataCellStyle="Pourcentage"/>
    <tableColumn id="34" xr3:uid="{3F4B12EF-DFD2-48DA-B650-CC6FE8FCD5E3}" name="Volatilité annualisée 10 ans" dataDxfId="19" dataCellStyle="Pourcentage"/>
    <tableColumn id="35" xr3:uid="{06DCDEC4-3EF7-4CC7-A904-3929955E4C16}" name="Max Drawdown 10 ans" dataDxfId="18" dataCellStyle="Pourcentage"/>
    <tableColumn id="36" xr3:uid="{8579EDD1-3EAC-42B6-80D3-761DC4A01CAD}" name="Couple Rendement Risque 10 ans" dataDxfId="17" dataCellStyle="Milliers"/>
    <tableColumn id="8" xr3:uid="{BBF54244-D932-408A-889A-BA87CC0AA63B}" name="Performance annualisée 5 ans" dataDxfId="16"/>
    <tableColumn id="9" xr3:uid="{625F70BB-A6B7-481A-A4AA-3E643A378DC0}" name="Volatilité annualisée 5 ans" dataDxfId="15"/>
    <tableColumn id="10" xr3:uid="{95A07107-E27D-4F2D-A239-935FDCC4F34C}" name="Max Drawdown 5 ans" dataDxfId="14"/>
    <tableColumn id="11" xr3:uid="{315F0D7E-666D-4DA4-9AE3-A99323D551B8}" name="Couple Rendement Risque 5 ans" dataDxfId="13"/>
    <tableColumn id="12" xr3:uid="{26AE84BA-56CE-45A1-8E10-F527ED9F225B}" name="Performance annualisée 3 ans" dataDxfId="12"/>
    <tableColumn id="13" xr3:uid="{68EDCFC8-980B-47D2-B9F4-722F1E0C5F1C}" name="Volatilité annualisée 3 ans" dataDxfId="11"/>
    <tableColumn id="14" xr3:uid="{FAF5198E-94F4-4012-BB72-C6EDBF65EA85}" name="Max Drawdown 3 ans" dataDxfId="10"/>
    <tableColumn id="15" xr3:uid="{626CD374-56DE-45C1-94A9-6ED44FC63781}" name="Couple Rendement Risque 3 ans" dataDxfId="9"/>
    <tableColumn id="16" xr3:uid="{1491F98F-6FCB-4633-8B1D-BD66148E8E5F}" name="Performance annualisée 1 an" dataDxfId="8"/>
    <tableColumn id="17" xr3:uid="{019712E2-35E9-458F-8953-6C0F47980FDF}" name="Volatilité annualisée 1 an" dataDxfId="7"/>
    <tableColumn id="18" xr3:uid="{B2F4AA29-F41F-4470-B869-6496802E4E9F}" name="Max Drawdown 1 an" dataDxfId="6"/>
    <tableColumn id="19" xr3:uid="{7DF01C82-E3A3-488D-B036-732F9FFD646F}" name="Couple Rendement Risque 1 an" dataDxfId="5"/>
    <tableColumn id="20" xr3:uid="{42CD6F46-2172-4798-9514-DCFB2AF2554E}" name="Date de recommandation du fonds"/>
    <tableColumn id="24" xr3:uid="{256123AD-AE7A-4573-B8EA-AEBF1355C63D}" name="Article SFDR (6,8 ou 9)" dataDxfId="4" dataCellStyle="Milliers"/>
    <tableColumn id="26" xr3:uid="{F7A33978-1728-4639-B5C9-7698265284F4}" name="label ISR (oui/non)" dataDxfId="3" dataCellStyle="Milliers"/>
    <tableColumn id="25" xr3:uid="{3E0E48CE-9C20-44B2-861B-40C71BF31F1B}" name="label Finansol (oui/non)" dataDxfId="2" dataCellStyle="Milliers"/>
    <tableColumn id="22" xr3:uid="{D9DFD82D-EBF3-4D3C-BB68-E323C070B338}" name="label Greenfin (oui/non)"/>
    <tableColumn id="23" xr3:uid="{FB205D17-8556-44DF-A7AA-421634528B55}" name="label CIES (oui/non)"/>
    <tableColumn id="27" xr3:uid="{F0C6B175-CD65-45C1-89D4-674719117CEE}" name="label France Relance (oui/non)" dataDxfId="1" dataCellStyle="Milliers"/>
    <tableColumn id="28" xr3:uid="{CAD64047-B124-453B-B85D-37F008C1E476}" name="Type" dataDxfId="0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C330-2E9D-4B2D-B3D3-B95ACE7DE45D}">
  <sheetPr codeName="Feuil14">
    <tabColor rgb="FF008000"/>
    <pageSetUpPr fitToPage="1"/>
  </sheetPr>
  <dimension ref="A1:AE50"/>
  <sheetViews>
    <sheetView showGridLines="0" tabSelected="1" zoomScale="70" zoomScaleNormal="70" workbookViewId="0">
      <pane xSplit="1" topLeftCell="B1" activePane="topRight" state="frozen"/>
      <selection activeCell="J29" sqref="J29"/>
      <selection pane="topRight" activeCell="B24" sqref="B24"/>
    </sheetView>
  </sheetViews>
  <sheetFormatPr baseColWidth="10" defaultColWidth="10.625" defaultRowHeight="15.75"/>
  <cols>
    <col min="1" max="1" width="16.625" style="2" customWidth="1"/>
    <col min="2" max="2" width="35.625" style="2" customWidth="1"/>
    <col min="3" max="4" width="13.125" style="2" customWidth="1"/>
    <col min="5" max="6" width="13.125" style="5" customWidth="1"/>
    <col min="7" max="29" width="13.125" style="2" customWidth="1"/>
    <col min="30" max="16384" width="10.625" style="2"/>
  </cols>
  <sheetData>
    <row r="1" spans="1:31" s="8" customFormat="1" ht="21">
      <c r="A1" s="18" t="s">
        <v>29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>
      <c r="A2" s="17" t="s">
        <v>14</v>
      </c>
      <c r="B2" s="19" t="s">
        <v>78</v>
      </c>
      <c r="C2" s="20">
        <v>45838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1"/>
      <c r="T2" s="4"/>
      <c r="U2" s="4"/>
      <c r="V2" s="21"/>
      <c r="W2" s="4"/>
      <c r="X2" s="4"/>
      <c r="Y2" s="4"/>
      <c r="Z2" s="4"/>
      <c r="AA2" s="4"/>
      <c r="AB2" s="4"/>
      <c r="AC2" s="4"/>
    </row>
    <row r="3" spans="1:31" s="1" customFormat="1" ht="80.099999999999994" customHeight="1">
      <c r="A3" s="11" t="s">
        <v>0</v>
      </c>
      <c r="B3" s="11" t="s">
        <v>1</v>
      </c>
      <c r="C3" s="11" t="s">
        <v>62</v>
      </c>
      <c r="D3" s="11" t="s">
        <v>52</v>
      </c>
      <c r="E3" s="11" t="s">
        <v>4</v>
      </c>
      <c r="F3" s="11" t="s">
        <v>5</v>
      </c>
      <c r="G3" s="11" t="s">
        <v>12</v>
      </c>
      <c r="H3" s="11" t="s">
        <v>15</v>
      </c>
      <c r="I3" s="11" t="s">
        <v>53</v>
      </c>
      <c r="J3" s="11" t="s">
        <v>54</v>
      </c>
      <c r="K3" s="11" t="s">
        <v>16</v>
      </c>
      <c r="L3" s="11" t="s">
        <v>7</v>
      </c>
      <c r="M3" s="11" t="s">
        <v>55</v>
      </c>
      <c r="N3" s="11" t="s">
        <v>56</v>
      </c>
      <c r="O3" s="11" t="s">
        <v>10</v>
      </c>
      <c r="P3" s="11" t="s">
        <v>8</v>
      </c>
      <c r="Q3" s="11" t="s">
        <v>57</v>
      </c>
      <c r="R3" s="11" t="s">
        <v>58</v>
      </c>
      <c r="S3" s="11" t="s">
        <v>59</v>
      </c>
      <c r="T3" s="11" t="s">
        <v>13</v>
      </c>
      <c r="U3" s="11" t="s">
        <v>60</v>
      </c>
      <c r="V3" s="11" t="s">
        <v>61</v>
      </c>
      <c r="W3" s="11" t="s">
        <v>11</v>
      </c>
      <c r="X3" s="11" t="s">
        <v>6</v>
      </c>
      <c r="Y3" s="11" t="s">
        <v>64</v>
      </c>
      <c r="Z3" s="11" t="s">
        <v>65</v>
      </c>
      <c r="AA3" s="11" t="s">
        <v>66</v>
      </c>
      <c r="AB3" s="11" t="s">
        <v>67</v>
      </c>
      <c r="AC3" s="11" t="s">
        <v>68</v>
      </c>
      <c r="AD3" s="11" t="s">
        <v>69</v>
      </c>
      <c r="AE3" s="11" t="s">
        <v>9</v>
      </c>
    </row>
    <row r="4" spans="1:31" s="8" customFormat="1" ht="21.75" customHeight="1">
      <c r="A4" s="12" t="s">
        <v>35</v>
      </c>
      <c r="B4" s="13" t="s">
        <v>72</v>
      </c>
      <c r="C4" s="26" t="s">
        <v>48</v>
      </c>
      <c r="D4" s="26" t="s">
        <v>48</v>
      </c>
      <c r="E4" s="26" t="s">
        <v>48</v>
      </c>
      <c r="F4" s="26" t="s">
        <v>48</v>
      </c>
      <c r="G4" s="22" t="s">
        <v>48</v>
      </c>
      <c r="H4" s="14">
        <v>8.4095746591194009E-2</v>
      </c>
      <c r="I4" s="14">
        <v>0.14106542407387337</v>
      </c>
      <c r="J4" s="14">
        <v>0.31843170191646936</v>
      </c>
      <c r="K4" s="35">
        <v>0.5961471221123229</v>
      </c>
      <c r="L4" s="14">
        <v>0.12556975203435106</v>
      </c>
      <c r="M4" s="14">
        <v>0.1247732492277429</v>
      </c>
      <c r="N4" s="14">
        <v>0.16717991021908626</v>
      </c>
      <c r="O4" s="35">
        <v>1.006383602346961</v>
      </c>
      <c r="P4" s="14">
        <v>0.11835466495844726</v>
      </c>
      <c r="Q4" s="14">
        <v>0.11759960128119157</v>
      </c>
      <c r="R4" s="14">
        <v>0.16110359118330247</v>
      </c>
      <c r="S4" s="35">
        <v>1.006420631269406</v>
      </c>
      <c r="T4" s="14">
        <v>0.12857986116049913</v>
      </c>
      <c r="U4" s="14">
        <v>0.14855021116271522</v>
      </c>
      <c r="V4" s="14">
        <v>0.16110359118330247</v>
      </c>
      <c r="W4" s="35">
        <v>0.86556498408244287</v>
      </c>
      <c r="X4" s="25">
        <v>45838</v>
      </c>
      <c r="Y4" s="27">
        <v>8</v>
      </c>
      <c r="Z4" s="27" t="s">
        <v>49</v>
      </c>
      <c r="AA4" s="27" t="s">
        <v>50</v>
      </c>
      <c r="AB4" s="29" t="s">
        <v>50</v>
      </c>
      <c r="AC4" s="27" t="s">
        <v>50</v>
      </c>
      <c r="AD4" s="23" t="s">
        <v>50</v>
      </c>
      <c r="AE4" s="23" t="s">
        <v>22</v>
      </c>
    </row>
    <row r="5" spans="1:31" s="8" customFormat="1" ht="21.6" customHeight="1">
      <c r="A5" s="12" t="s">
        <v>17</v>
      </c>
      <c r="B5" s="13" t="s">
        <v>27</v>
      </c>
      <c r="C5" s="26" t="s">
        <v>48</v>
      </c>
      <c r="D5" s="26" t="s">
        <v>48</v>
      </c>
      <c r="E5" s="26" t="s">
        <v>48</v>
      </c>
      <c r="F5" s="26" t="s">
        <v>48</v>
      </c>
      <c r="G5" s="22" t="s">
        <v>48</v>
      </c>
      <c r="H5" s="14" t="s">
        <v>48</v>
      </c>
      <c r="I5" s="14" t="s">
        <v>48</v>
      </c>
      <c r="J5" s="14" t="s">
        <v>48</v>
      </c>
      <c r="K5" s="35" t="s">
        <v>48</v>
      </c>
      <c r="L5" s="14" t="s">
        <v>48</v>
      </c>
      <c r="M5" s="14" t="s">
        <v>48</v>
      </c>
      <c r="N5" s="14" t="s">
        <v>48</v>
      </c>
      <c r="O5" s="35" t="s">
        <v>48</v>
      </c>
      <c r="P5" s="14">
        <v>3.9643181046828069E-2</v>
      </c>
      <c r="Q5" s="14">
        <v>0.16881461074354148</v>
      </c>
      <c r="R5" s="14">
        <v>0.27741121676693192</v>
      </c>
      <c r="S5" s="35">
        <v>0.23483264198649784</v>
      </c>
      <c r="T5" s="14">
        <v>-2.1679942183667755E-3</v>
      </c>
      <c r="U5" s="14">
        <v>0.17473795821177768</v>
      </c>
      <c r="V5" s="14">
        <v>0.22076565023273484</v>
      </c>
      <c r="W5" s="35">
        <v>-1.240711657932517E-2</v>
      </c>
      <c r="X5" s="25" t="s">
        <v>48</v>
      </c>
      <c r="Y5" s="27">
        <v>9</v>
      </c>
      <c r="Z5" s="27" t="s">
        <v>49</v>
      </c>
      <c r="AA5" s="27" t="s">
        <v>50</v>
      </c>
      <c r="AB5" s="27" t="s">
        <v>50</v>
      </c>
      <c r="AC5" s="27" t="s">
        <v>50</v>
      </c>
      <c r="AD5" s="23" t="s">
        <v>50</v>
      </c>
      <c r="AE5" s="23" t="s">
        <v>22</v>
      </c>
    </row>
    <row r="6" spans="1:31" s="8" customFormat="1" ht="21.75" customHeight="1">
      <c r="A6" s="12" t="s">
        <v>18</v>
      </c>
      <c r="B6" s="13" t="s">
        <v>25</v>
      </c>
      <c r="C6" s="26" t="s">
        <v>48</v>
      </c>
      <c r="D6" s="26" t="s">
        <v>48</v>
      </c>
      <c r="E6" s="26" t="s">
        <v>48</v>
      </c>
      <c r="F6" s="26" t="s">
        <v>48</v>
      </c>
      <c r="G6" s="22" t="s">
        <v>48</v>
      </c>
      <c r="H6" s="14">
        <v>9.8799055061036034E-2</v>
      </c>
      <c r="I6" s="14">
        <v>0.15969303136634333</v>
      </c>
      <c r="J6" s="14">
        <v>0.37245392162123797</v>
      </c>
      <c r="K6" s="35">
        <v>0.61868106714303861</v>
      </c>
      <c r="L6" s="14">
        <v>0.11743678603019658</v>
      </c>
      <c r="M6" s="14">
        <v>0.14245085827078119</v>
      </c>
      <c r="N6" s="14">
        <v>0.24090270029389732</v>
      </c>
      <c r="O6" s="35">
        <v>0.82440209526125852</v>
      </c>
      <c r="P6" s="14">
        <v>9.2940690431809747E-2</v>
      </c>
      <c r="Q6" s="14">
        <v>0.14268425161297749</v>
      </c>
      <c r="R6" s="14">
        <v>0.16840847624656549</v>
      </c>
      <c r="S6" s="35">
        <v>0.65137315002293195</v>
      </c>
      <c r="T6" s="14">
        <v>1.6509497233838433E-2</v>
      </c>
      <c r="U6" s="14">
        <v>0.14405757925066806</v>
      </c>
      <c r="V6" s="14">
        <v>0.16840847624656549</v>
      </c>
      <c r="W6" s="35">
        <v>0.114603461475019</v>
      </c>
      <c r="X6" s="25">
        <v>45107</v>
      </c>
      <c r="Y6" s="27">
        <v>9</v>
      </c>
      <c r="Z6" s="27" t="s">
        <v>49</v>
      </c>
      <c r="AA6" s="27" t="s">
        <v>50</v>
      </c>
      <c r="AB6" s="27" t="s">
        <v>50</v>
      </c>
      <c r="AC6" s="27" t="s">
        <v>50</v>
      </c>
      <c r="AD6" s="23" t="s">
        <v>50</v>
      </c>
      <c r="AE6" s="23" t="s">
        <v>19</v>
      </c>
    </row>
    <row r="7" spans="1:31" s="8" customFormat="1" ht="21.6" customHeight="1">
      <c r="A7" s="12" t="s">
        <v>23</v>
      </c>
      <c r="B7" s="13" t="s">
        <v>38</v>
      </c>
      <c r="C7" s="26" t="s">
        <v>48</v>
      </c>
      <c r="D7" s="26" t="s">
        <v>48</v>
      </c>
      <c r="E7" s="26" t="s">
        <v>48</v>
      </c>
      <c r="F7" s="26" t="s">
        <v>48</v>
      </c>
      <c r="G7" s="22" t="s">
        <v>48</v>
      </c>
      <c r="H7" s="14">
        <v>3.7138325741139511E-3</v>
      </c>
      <c r="I7" s="14">
        <v>0.18615131017657832</v>
      </c>
      <c r="J7" s="14">
        <v>0.53655372405372415</v>
      </c>
      <c r="K7" s="35">
        <v>1.995061206172068E-2</v>
      </c>
      <c r="L7" s="14">
        <v>4.5576667271966631E-2</v>
      </c>
      <c r="M7" s="14">
        <v>0.16057517773232607</v>
      </c>
      <c r="N7" s="14">
        <v>0.28893617021277468</v>
      </c>
      <c r="O7" s="35">
        <v>0.28383382734248969</v>
      </c>
      <c r="P7" s="14">
        <v>1.473136117847873E-2</v>
      </c>
      <c r="Q7" s="14">
        <v>0.14306417469757754</v>
      </c>
      <c r="R7" s="14">
        <v>0.2271641100747808</v>
      </c>
      <c r="S7" s="35">
        <v>0.10297030133238641</v>
      </c>
      <c r="T7" s="14">
        <v>-0.10272213911926054</v>
      </c>
      <c r="U7" s="14">
        <v>0.16228955662181097</v>
      </c>
      <c r="V7" s="14">
        <v>0.2271641100747808</v>
      </c>
      <c r="W7" s="35">
        <v>-0.63295594157446333</v>
      </c>
      <c r="X7" s="25">
        <v>43922</v>
      </c>
      <c r="Y7" s="27">
        <v>8</v>
      </c>
      <c r="Z7" s="27" t="s">
        <v>50</v>
      </c>
      <c r="AA7" s="27" t="s">
        <v>48</v>
      </c>
      <c r="AB7" s="27" t="s">
        <v>50</v>
      </c>
      <c r="AC7" s="27" t="s">
        <v>50</v>
      </c>
      <c r="AD7" s="23" t="s">
        <v>48</v>
      </c>
      <c r="AE7" s="23" t="s">
        <v>22</v>
      </c>
    </row>
    <row r="8" spans="1:31" s="8" customFormat="1" ht="21.6" customHeight="1">
      <c r="A8" s="12" t="s">
        <v>63</v>
      </c>
      <c r="B8" s="13" t="s">
        <v>39</v>
      </c>
      <c r="C8" s="26" t="s">
        <v>48</v>
      </c>
      <c r="D8" s="26" t="s">
        <v>48</v>
      </c>
      <c r="E8" s="26" t="s">
        <v>48</v>
      </c>
      <c r="F8" s="26" t="s">
        <v>48</v>
      </c>
      <c r="G8" s="22" t="s">
        <v>48</v>
      </c>
      <c r="H8" s="14" t="s">
        <v>48</v>
      </c>
      <c r="I8" s="14" t="s">
        <v>48</v>
      </c>
      <c r="J8" s="14" t="s">
        <v>48</v>
      </c>
      <c r="K8" s="35" t="s">
        <v>48</v>
      </c>
      <c r="L8" s="14" t="s">
        <v>48</v>
      </c>
      <c r="M8" s="14" t="s">
        <v>48</v>
      </c>
      <c r="N8" s="14" t="s">
        <v>48</v>
      </c>
      <c r="O8" s="35" t="s">
        <v>48</v>
      </c>
      <c r="P8" s="14">
        <v>3.3065979095725062E-2</v>
      </c>
      <c r="Q8" s="14">
        <v>0.14797694811404705</v>
      </c>
      <c r="R8" s="14">
        <v>0.26453158326497128</v>
      </c>
      <c r="S8" s="35">
        <v>0.22345358190683079</v>
      </c>
      <c r="T8" s="14">
        <v>2.9592742440538666E-2</v>
      </c>
      <c r="U8" s="14">
        <v>0.16157740162657988</v>
      </c>
      <c r="V8" s="14">
        <v>0.18301424323934548</v>
      </c>
      <c r="W8" s="35">
        <v>0.18314901801014349</v>
      </c>
      <c r="X8" s="25">
        <v>45657</v>
      </c>
      <c r="Y8" s="27">
        <v>9</v>
      </c>
      <c r="Z8" s="27" t="s">
        <v>50</v>
      </c>
      <c r="AA8" s="27" t="s">
        <v>50</v>
      </c>
      <c r="AB8" s="27" t="s">
        <v>49</v>
      </c>
      <c r="AC8" s="27" t="s">
        <v>50</v>
      </c>
      <c r="AD8" s="23" t="s">
        <v>50</v>
      </c>
      <c r="AE8" s="23" t="s">
        <v>22</v>
      </c>
    </row>
    <row r="9" spans="1:31" s="8" customFormat="1" ht="21.6" customHeight="1">
      <c r="A9" s="12" t="s">
        <v>24</v>
      </c>
      <c r="B9" s="13" t="s">
        <v>26</v>
      </c>
      <c r="C9" s="26" t="s">
        <v>48</v>
      </c>
      <c r="D9" s="26" t="s">
        <v>48</v>
      </c>
      <c r="E9" s="26" t="s">
        <v>48</v>
      </c>
      <c r="F9" s="26" t="s">
        <v>48</v>
      </c>
      <c r="G9" s="22" t="s">
        <v>48</v>
      </c>
      <c r="H9" s="14" t="s">
        <v>48</v>
      </c>
      <c r="I9" s="14" t="s">
        <v>48</v>
      </c>
      <c r="J9" s="14" t="s">
        <v>48</v>
      </c>
      <c r="K9" s="35" t="s">
        <v>48</v>
      </c>
      <c r="L9" s="14">
        <v>6.6996275363708779E-2</v>
      </c>
      <c r="M9" s="14">
        <v>0.15481639940285422</v>
      </c>
      <c r="N9" s="14">
        <v>0.24747836272532042</v>
      </c>
      <c r="O9" s="35">
        <v>0.43274663163671034</v>
      </c>
      <c r="P9" s="14">
        <v>7.4876922954046243E-2</v>
      </c>
      <c r="Q9" s="14">
        <v>0.15266269548135053</v>
      </c>
      <c r="R9" s="14">
        <v>0.16679876071763089</v>
      </c>
      <c r="S9" s="35">
        <v>0.49047295226877025</v>
      </c>
      <c r="T9" s="14">
        <v>0.10945722815021219</v>
      </c>
      <c r="U9" s="14">
        <v>0.16154121276581179</v>
      </c>
      <c r="V9" s="14">
        <v>0.15252086811352256</v>
      </c>
      <c r="W9" s="35">
        <v>0.67758082458433455</v>
      </c>
      <c r="X9" s="25">
        <v>45107</v>
      </c>
      <c r="Y9" s="27">
        <v>9</v>
      </c>
      <c r="Z9" s="27" t="s">
        <v>49</v>
      </c>
      <c r="AA9" s="27" t="s">
        <v>48</v>
      </c>
      <c r="AB9" s="27" t="s">
        <v>50</v>
      </c>
      <c r="AC9" s="27" t="s">
        <v>50</v>
      </c>
      <c r="AD9" s="23" t="s">
        <v>48</v>
      </c>
      <c r="AE9" s="23" t="s">
        <v>22</v>
      </c>
    </row>
    <row r="10" spans="1:31" s="8" customFormat="1" ht="21.6" customHeight="1">
      <c r="A10" s="12" t="s">
        <v>31</v>
      </c>
      <c r="B10" s="13" t="s">
        <v>40</v>
      </c>
      <c r="C10" s="26" t="s">
        <v>48</v>
      </c>
      <c r="D10" s="26" t="s">
        <v>48</v>
      </c>
      <c r="E10" s="26" t="s">
        <v>48</v>
      </c>
      <c r="F10" s="26" t="s">
        <v>48</v>
      </c>
      <c r="G10" s="22" t="s">
        <v>48</v>
      </c>
      <c r="H10" s="14">
        <v>2.7208057069303848E-2</v>
      </c>
      <c r="I10" s="14">
        <v>0.1325356820901589</v>
      </c>
      <c r="J10" s="14">
        <v>0.34538640944019616</v>
      </c>
      <c r="K10" s="35">
        <v>0.20528854298116683</v>
      </c>
      <c r="L10" s="14">
        <v>1.6450525480036893E-2</v>
      </c>
      <c r="M10" s="14">
        <v>0.14010634776587497</v>
      </c>
      <c r="N10" s="14">
        <v>0.34538640944019616</v>
      </c>
      <c r="O10" s="35">
        <v>0.11741456216906447</v>
      </c>
      <c r="P10" s="14">
        <v>-2.3276068119945204E-2</v>
      </c>
      <c r="Q10" s="14">
        <v>0.14203399532813887</v>
      </c>
      <c r="R10" s="14">
        <v>0.29656636358461153</v>
      </c>
      <c r="S10" s="35">
        <v>-0.16387673997461577</v>
      </c>
      <c r="T10" s="14">
        <v>-1.8058211112296219E-2</v>
      </c>
      <c r="U10" s="14">
        <v>0.1629662129104085</v>
      </c>
      <c r="V10" s="14">
        <v>0.22866978935820795</v>
      </c>
      <c r="W10" s="35">
        <v>-0.11080954014820123</v>
      </c>
      <c r="X10" s="25">
        <v>45291</v>
      </c>
      <c r="Y10" s="27">
        <v>9</v>
      </c>
      <c r="Z10" s="27" t="s">
        <v>49</v>
      </c>
      <c r="AA10" s="27" t="s">
        <v>48</v>
      </c>
      <c r="AB10" s="27" t="s">
        <v>49</v>
      </c>
      <c r="AC10" s="27" t="s">
        <v>49</v>
      </c>
      <c r="AD10" s="23" t="s">
        <v>48</v>
      </c>
      <c r="AE10" s="23" t="s">
        <v>19</v>
      </c>
    </row>
    <row r="11" spans="1:31" s="8" customFormat="1" ht="21.6" customHeight="1">
      <c r="A11" s="12" t="s">
        <v>70</v>
      </c>
      <c r="B11" s="13" t="s">
        <v>73</v>
      </c>
      <c r="C11" s="26" t="s">
        <v>48</v>
      </c>
      <c r="D11" s="26" t="s">
        <v>48</v>
      </c>
      <c r="E11" s="26" t="s">
        <v>48</v>
      </c>
      <c r="F11" s="26" t="s">
        <v>48</v>
      </c>
      <c r="G11" s="22" t="s">
        <v>48</v>
      </c>
      <c r="H11" s="14" t="s">
        <v>48</v>
      </c>
      <c r="I11" s="14" t="s">
        <v>48</v>
      </c>
      <c r="J11" s="14" t="s">
        <v>48</v>
      </c>
      <c r="K11" s="35" t="s">
        <v>48</v>
      </c>
      <c r="L11" s="14" t="s">
        <v>48</v>
      </c>
      <c r="M11" s="14" t="s">
        <v>48</v>
      </c>
      <c r="N11" s="14" t="s">
        <v>48</v>
      </c>
      <c r="O11" s="35" t="s">
        <v>48</v>
      </c>
      <c r="P11" s="14">
        <v>6.1280791877334595E-2</v>
      </c>
      <c r="Q11" s="14">
        <v>0.13280912892312435</v>
      </c>
      <c r="R11" s="14">
        <v>0.19991048784126503</v>
      </c>
      <c r="S11" s="35">
        <v>0.4614200271790545</v>
      </c>
      <c r="T11" s="14">
        <v>2.2330626382472296E-2</v>
      </c>
      <c r="U11" s="14">
        <v>0.13036714157300719</v>
      </c>
      <c r="V11" s="14">
        <v>0.16726288119849012</v>
      </c>
      <c r="W11" s="35">
        <v>0.17129029687259709</v>
      </c>
      <c r="X11" s="25" t="s">
        <v>48</v>
      </c>
      <c r="Y11" s="27">
        <v>8</v>
      </c>
      <c r="Z11" s="27" t="s">
        <v>49</v>
      </c>
      <c r="AA11" s="27" t="s">
        <v>21</v>
      </c>
      <c r="AB11" s="27" t="s">
        <v>21</v>
      </c>
      <c r="AC11" s="27" t="s">
        <v>21</v>
      </c>
      <c r="AD11" s="23" t="s">
        <v>21</v>
      </c>
      <c r="AE11" s="23" t="s">
        <v>20</v>
      </c>
    </row>
    <row r="12" spans="1:31" s="8" customFormat="1" ht="21.6" customHeight="1">
      <c r="A12" s="12" t="s">
        <v>30</v>
      </c>
      <c r="B12" s="13" t="s">
        <v>41</v>
      </c>
      <c r="C12" s="26" t="s">
        <v>48</v>
      </c>
      <c r="D12" s="26" t="s">
        <v>48</v>
      </c>
      <c r="E12" s="26" t="s">
        <v>48</v>
      </c>
      <c r="F12" s="26" t="s">
        <v>48</v>
      </c>
      <c r="G12" s="22" t="s">
        <v>48</v>
      </c>
      <c r="H12" s="14" t="s">
        <v>48</v>
      </c>
      <c r="I12" s="14" t="s">
        <v>48</v>
      </c>
      <c r="J12" s="14" t="s">
        <v>48</v>
      </c>
      <c r="K12" s="35" t="s">
        <v>48</v>
      </c>
      <c r="L12" s="14">
        <v>6.3990777867943605E-2</v>
      </c>
      <c r="M12" s="14">
        <v>0.12655327053470394</v>
      </c>
      <c r="N12" s="14">
        <v>0.25783560023654639</v>
      </c>
      <c r="O12" s="35">
        <v>0.5056430197147358</v>
      </c>
      <c r="P12" s="14">
        <v>4.2558969874196162E-2</v>
      </c>
      <c r="Q12" s="14">
        <v>0.12202351274274123</v>
      </c>
      <c r="R12" s="14">
        <v>0.22391525544289317</v>
      </c>
      <c r="S12" s="35">
        <v>0.34877679651725851</v>
      </c>
      <c r="T12" s="14">
        <v>-4.3132624266214559E-2</v>
      </c>
      <c r="U12" s="14">
        <v>0.1452864116061445</v>
      </c>
      <c r="V12" s="14">
        <v>0.22391525544289317</v>
      </c>
      <c r="W12" s="35">
        <v>-0.29687996137685857</v>
      </c>
      <c r="X12" s="25" t="s">
        <v>48</v>
      </c>
      <c r="Y12" s="27">
        <v>8</v>
      </c>
      <c r="Z12" s="27" t="s">
        <v>50</v>
      </c>
      <c r="AA12" s="27" t="s">
        <v>48</v>
      </c>
      <c r="AB12" s="27" t="s">
        <v>50</v>
      </c>
      <c r="AC12" s="27" t="s">
        <v>50</v>
      </c>
      <c r="AD12" s="23" t="s">
        <v>48</v>
      </c>
      <c r="AE12" s="23" t="s">
        <v>22</v>
      </c>
    </row>
    <row r="13" spans="1:31" s="8" customFormat="1" ht="21.6" customHeight="1">
      <c r="A13" s="12" t="s">
        <v>36</v>
      </c>
      <c r="B13" s="13" t="s">
        <v>42</v>
      </c>
      <c r="C13" s="26">
        <v>5.2157197593547533E-2</v>
      </c>
      <c r="D13" s="26">
        <v>1.4342105263157894</v>
      </c>
      <c r="E13" s="26">
        <v>0.18041647285310633</v>
      </c>
      <c r="F13" s="26">
        <v>0.51385041551246535</v>
      </c>
      <c r="G13" s="22">
        <v>0.28909332262588633</v>
      </c>
      <c r="H13" s="14">
        <v>5.2402420868026267E-2</v>
      </c>
      <c r="I13" s="14">
        <v>0.1727847969599729</v>
      </c>
      <c r="J13" s="14">
        <v>0.3027305104867431</v>
      </c>
      <c r="K13" s="35">
        <v>0.30328143326270623</v>
      </c>
      <c r="L13" s="14">
        <v>9.2367147468993993E-2</v>
      </c>
      <c r="M13" s="14">
        <v>0.16816245338036062</v>
      </c>
      <c r="N13" s="14">
        <v>0.2587377420165955</v>
      </c>
      <c r="O13" s="35">
        <v>0.54927331049382377</v>
      </c>
      <c r="P13" s="14">
        <v>7.3018895158280417E-2</v>
      </c>
      <c r="Q13" s="14">
        <v>0.1724942276356152</v>
      </c>
      <c r="R13" s="14">
        <v>0.2587377420165955</v>
      </c>
      <c r="S13" s="35">
        <v>0.42331210823198628</v>
      </c>
      <c r="T13" s="14">
        <v>-6.1455965619280128E-2</v>
      </c>
      <c r="U13" s="14">
        <v>0.19399518613792097</v>
      </c>
      <c r="V13" s="14">
        <v>0.242159383033419</v>
      </c>
      <c r="W13" s="35">
        <v>-0.31679118870294021</v>
      </c>
      <c r="X13" s="25" t="s">
        <v>48</v>
      </c>
      <c r="Y13" s="27">
        <v>9</v>
      </c>
      <c r="Z13" s="27" t="s">
        <v>50</v>
      </c>
      <c r="AA13" s="27" t="s">
        <v>50</v>
      </c>
      <c r="AB13" s="27" t="s">
        <v>50</v>
      </c>
      <c r="AC13" s="27" t="s">
        <v>50</v>
      </c>
      <c r="AD13" s="23" t="s">
        <v>50</v>
      </c>
      <c r="AE13" s="23" t="s">
        <v>22</v>
      </c>
    </row>
    <row r="14" spans="1:31" s="8" customFormat="1" ht="21.6" customHeight="1">
      <c r="A14" s="12" t="s">
        <v>37</v>
      </c>
      <c r="B14" s="13" t="s">
        <v>51</v>
      </c>
      <c r="C14" s="26" t="s">
        <v>48</v>
      </c>
      <c r="D14" s="26" t="s">
        <v>48</v>
      </c>
      <c r="E14" s="26" t="s">
        <v>48</v>
      </c>
      <c r="F14" s="26" t="s">
        <v>48</v>
      </c>
      <c r="G14" s="22" t="s">
        <v>48</v>
      </c>
      <c r="H14" s="14" t="s">
        <v>48</v>
      </c>
      <c r="I14" s="14" t="s">
        <v>48</v>
      </c>
      <c r="J14" s="14" t="s">
        <v>48</v>
      </c>
      <c r="K14" s="35" t="s">
        <v>48</v>
      </c>
      <c r="L14" s="14">
        <v>6.9499445784225733E-2</v>
      </c>
      <c r="M14" s="14">
        <v>0.17355494790332943</v>
      </c>
      <c r="N14" s="14">
        <v>0.30951116908857368</v>
      </c>
      <c r="O14" s="35">
        <v>0.4004463521428217</v>
      </c>
      <c r="P14" s="14">
        <v>7.2691152006366444E-2</v>
      </c>
      <c r="Q14" s="14">
        <v>0.16564493472726058</v>
      </c>
      <c r="R14" s="14">
        <v>0.17744228209344462</v>
      </c>
      <c r="S14" s="35">
        <v>0.43883715566705761</v>
      </c>
      <c r="T14" s="14">
        <v>5.2981940056544996E-2</v>
      </c>
      <c r="U14" s="14">
        <v>0.16744324618202958</v>
      </c>
      <c r="V14" s="14">
        <v>0.17523301877410297</v>
      </c>
      <c r="W14" s="35">
        <v>0.3164173011728863</v>
      </c>
      <c r="X14" s="25">
        <v>45107</v>
      </c>
      <c r="Y14" s="27">
        <v>9</v>
      </c>
      <c r="Z14" s="27" t="s">
        <v>49</v>
      </c>
      <c r="AA14" s="27" t="s">
        <v>48</v>
      </c>
      <c r="AB14" s="27" t="s">
        <v>49</v>
      </c>
      <c r="AC14" s="27" t="s">
        <v>50</v>
      </c>
      <c r="AD14" s="23" t="s">
        <v>48</v>
      </c>
      <c r="AE14" s="23" t="s">
        <v>22</v>
      </c>
    </row>
    <row r="15" spans="1:31" s="8" customFormat="1" ht="21.6" customHeight="1">
      <c r="A15" s="12" t="s">
        <v>32</v>
      </c>
      <c r="B15" s="13" t="s">
        <v>43</v>
      </c>
      <c r="C15" s="26" t="s">
        <v>48</v>
      </c>
      <c r="D15" s="26" t="s">
        <v>48</v>
      </c>
      <c r="E15" s="26" t="s">
        <v>48</v>
      </c>
      <c r="F15" s="26" t="s">
        <v>48</v>
      </c>
      <c r="G15" s="22" t="s">
        <v>48</v>
      </c>
      <c r="H15" s="14" t="s">
        <v>48</v>
      </c>
      <c r="I15" s="14" t="s">
        <v>48</v>
      </c>
      <c r="J15" s="14" t="s">
        <v>48</v>
      </c>
      <c r="K15" s="35" t="s">
        <v>48</v>
      </c>
      <c r="L15" s="14" t="s">
        <v>48</v>
      </c>
      <c r="M15" s="14" t="s">
        <v>48</v>
      </c>
      <c r="N15" s="14" t="s">
        <v>48</v>
      </c>
      <c r="O15" s="35" t="s">
        <v>48</v>
      </c>
      <c r="P15" s="14">
        <v>4.6142877661587756E-2</v>
      </c>
      <c r="Q15" s="14">
        <v>0.14599844604901591</v>
      </c>
      <c r="R15" s="14">
        <v>0.19611357958771142</v>
      </c>
      <c r="S15" s="35">
        <v>0.31605047115430429</v>
      </c>
      <c r="T15" s="14">
        <v>-1.5159972866814808E-2</v>
      </c>
      <c r="U15" s="14">
        <v>0.14447346146500925</v>
      </c>
      <c r="V15" s="14">
        <v>0.15740986153635253</v>
      </c>
      <c r="W15" s="35">
        <v>-0.1049325787109107</v>
      </c>
      <c r="X15" s="25" t="s">
        <v>48</v>
      </c>
      <c r="Y15" s="27">
        <v>9</v>
      </c>
      <c r="Z15" s="27" t="s">
        <v>49</v>
      </c>
      <c r="AA15" s="27" t="s">
        <v>48</v>
      </c>
      <c r="AB15" s="27" t="s">
        <v>50</v>
      </c>
      <c r="AC15" s="27" t="s">
        <v>50</v>
      </c>
      <c r="AD15" s="23" t="s">
        <v>48</v>
      </c>
      <c r="AE15" s="23" t="s">
        <v>22</v>
      </c>
    </row>
    <row r="16" spans="1:31" s="8" customFormat="1" ht="21.6" customHeight="1">
      <c r="A16" s="12" t="s">
        <v>33</v>
      </c>
      <c r="B16" s="13" t="s">
        <v>44</v>
      </c>
      <c r="C16" s="26" t="s">
        <v>48</v>
      </c>
      <c r="D16" s="26" t="s">
        <v>48</v>
      </c>
      <c r="E16" s="26" t="s">
        <v>48</v>
      </c>
      <c r="F16" s="26" t="s">
        <v>48</v>
      </c>
      <c r="G16" s="22" t="s">
        <v>48</v>
      </c>
      <c r="H16" s="14" t="s">
        <v>48</v>
      </c>
      <c r="I16" s="14" t="s">
        <v>48</v>
      </c>
      <c r="J16" s="14" t="s">
        <v>48</v>
      </c>
      <c r="K16" s="35" t="s">
        <v>48</v>
      </c>
      <c r="L16" s="14" t="s">
        <v>48</v>
      </c>
      <c r="M16" s="14" t="s">
        <v>48</v>
      </c>
      <c r="N16" s="14" t="s">
        <v>48</v>
      </c>
      <c r="O16" s="35" t="s">
        <v>48</v>
      </c>
      <c r="P16" s="14" t="s">
        <v>48</v>
      </c>
      <c r="Q16" s="14" t="s">
        <v>48</v>
      </c>
      <c r="R16" s="14" t="s">
        <v>48</v>
      </c>
      <c r="S16" s="35" t="s">
        <v>48</v>
      </c>
      <c r="T16" s="14">
        <v>6.8520315000742071E-2</v>
      </c>
      <c r="U16" s="14">
        <v>3.3173626800221442E-2</v>
      </c>
      <c r="V16" s="14">
        <v>2.5682900571136494E-2</v>
      </c>
      <c r="W16" s="35">
        <v>2.0655056926210036</v>
      </c>
      <c r="X16" s="25" t="s">
        <v>48</v>
      </c>
      <c r="Y16" s="27">
        <v>9</v>
      </c>
      <c r="Z16" s="27" t="s">
        <v>49</v>
      </c>
      <c r="AA16" s="27" t="s">
        <v>48</v>
      </c>
      <c r="AB16" s="27" t="s">
        <v>50</v>
      </c>
      <c r="AC16" s="27" t="s">
        <v>50</v>
      </c>
      <c r="AD16" s="23" t="s">
        <v>48</v>
      </c>
      <c r="AE16" s="23" t="s">
        <v>22</v>
      </c>
    </row>
    <row r="17" spans="1:31" s="8" customFormat="1" ht="21.6" customHeight="1">
      <c r="A17" s="12" t="s">
        <v>34</v>
      </c>
      <c r="B17" s="13" t="s">
        <v>46</v>
      </c>
      <c r="C17" s="14">
        <v>3.838371055808576E-2</v>
      </c>
      <c r="D17" s="14">
        <v>0.93296272073250508</v>
      </c>
      <c r="E17" s="14">
        <v>0.22691844093935098</v>
      </c>
      <c r="F17" s="14">
        <v>0.61223601132157635</v>
      </c>
      <c r="G17" s="33">
        <v>0.16915201073651243</v>
      </c>
      <c r="H17" s="14">
        <v>7.642326111344877E-2</v>
      </c>
      <c r="I17" s="14">
        <v>0.2195274510289823</v>
      </c>
      <c r="J17" s="14">
        <v>0.33871253768398657</v>
      </c>
      <c r="K17" s="35">
        <v>0.34812621726910714</v>
      </c>
      <c r="L17" s="14">
        <v>0.11045253105613861</v>
      </c>
      <c r="M17" s="14">
        <v>0.23986028041744134</v>
      </c>
      <c r="N17" s="14">
        <v>0.28728581567474393</v>
      </c>
      <c r="O17" s="35">
        <v>0.46048695875745799</v>
      </c>
      <c r="P17" s="14">
        <v>0.11138122118653815</v>
      </c>
      <c r="Q17" s="14">
        <v>0.23153595590121998</v>
      </c>
      <c r="R17" s="14">
        <v>0.28728581567474393</v>
      </c>
      <c r="S17" s="35">
        <v>0.48105366940958683</v>
      </c>
      <c r="T17" s="14">
        <v>-2.4228123546663816E-2</v>
      </c>
      <c r="U17" s="14">
        <v>0.26177840363302934</v>
      </c>
      <c r="V17" s="14">
        <v>0.28728581567474393</v>
      </c>
      <c r="W17" s="35">
        <v>-9.255203336264399E-2</v>
      </c>
      <c r="X17" s="25" t="s">
        <v>48</v>
      </c>
      <c r="Y17" s="27">
        <v>9</v>
      </c>
      <c r="Z17" s="27" t="s">
        <v>50</v>
      </c>
      <c r="AA17" s="27" t="s">
        <v>48</v>
      </c>
      <c r="AB17" s="29" t="s">
        <v>50</v>
      </c>
      <c r="AC17" s="27" t="s">
        <v>50</v>
      </c>
      <c r="AD17" s="23" t="s">
        <v>48</v>
      </c>
      <c r="AE17" s="23" t="s">
        <v>22</v>
      </c>
    </row>
    <row r="18" spans="1:31" s="8" customFormat="1" ht="21.6" customHeight="1">
      <c r="A18" s="12" t="s">
        <v>28</v>
      </c>
      <c r="B18" s="13" t="s">
        <v>74</v>
      </c>
      <c r="C18" s="14">
        <v>6.1286163488824652E-2</v>
      </c>
      <c r="D18" s="14">
        <v>1.8314369995785924</v>
      </c>
      <c r="E18" s="14">
        <v>0.23517387893866576</v>
      </c>
      <c r="F18" s="14">
        <v>0.66610878661087858</v>
      </c>
      <c r="G18" s="33">
        <v>0.26059936488443225</v>
      </c>
      <c r="H18" s="14">
        <v>0.1195867913813391</v>
      </c>
      <c r="I18" s="14">
        <v>0.21423824013478585</v>
      </c>
      <c r="J18" s="14">
        <v>0.33449852110782463</v>
      </c>
      <c r="K18" s="35">
        <v>0.55819535908296425</v>
      </c>
      <c r="L18" s="14">
        <v>0.1325651257588778</v>
      </c>
      <c r="M18" s="14">
        <v>0.222748483740935</v>
      </c>
      <c r="N18" s="14">
        <v>0.28659046557011425</v>
      </c>
      <c r="O18" s="35">
        <v>0.59513368411098189</v>
      </c>
      <c r="P18" s="14">
        <v>9.2531984369087494E-2</v>
      </c>
      <c r="Q18" s="14">
        <v>0.22304899581026486</v>
      </c>
      <c r="R18" s="14">
        <v>0.28659046557011425</v>
      </c>
      <c r="S18" s="35">
        <v>0.41485048624831833</v>
      </c>
      <c r="T18" s="14">
        <v>2.581942520227809E-2</v>
      </c>
      <c r="U18" s="14">
        <v>0.25108341625669539</v>
      </c>
      <c r="V18" s="14">
        <v>0.28659046557011425</v>
      </c>
      <c r="W18" s="35">
        <v>0.10283206110228153</v>
      </c>
      <c r="X18" s="25" t="s">
        <v>48</v>
      </c>
      <c r="Y18" s="27">
        <v>9</v>
      </c>
      <c r="Z18" s="27" t="s">
        <v>50</v>
      </c>
      <c r="AA18" s="27" t="s">
        <v>50</v>
      </c>
      <c r="AB18" s="27" t="s">
        <v>49</v>
      </c>
      <c r="AC18" s="27" t="s">
        <v>50</v>
      </c>
      <c r="AD18" s="23" t="s">
        <v>50</v>
      </c>
      <c r="AE18" s="23" t="s">
        <v>22</v>
      </c>
    </row>
    <row r="19" spans="1:31" s="8" customFormat="1" ht="21.6" customHeight="1">
      <c r="A19" s="12" t="s">
        <v>71</v>
      </c>
      <c r="B19" s="13" t="s">
        <v>75</v>
      </c>
      <c r="C19" s="14" t="s">
        <v>48</v>
      </c>
      <c r="D19" s="14" t="s">
        <v>48</v>
      </c>
      <c r="E19" s="14" t="s">
        <v>48</v>
      </c>
      <c r="F19" s="14" t="s">
        <v>48</v>
      </c>
      <c r="G19" s="33" t="s">
        <v>48</v>
      </c>
      <c r="H19" s="14" t="s">
        <v>48</v>
      </c>
      <c r="I19" s="14" t="s">
        <v>48</v>
      </c>
      <c r="J19" s="14" t="s">
        <v>48</v>
      </c>
      <c r="K19" s="35" t="s">
        <v>48</v>
      </c>
      <c r="L19" s="14">
        <v>0.11632990725650116</v>
      </c>
      <c r="M19" s="14">
        <v>0.16344045568054438</v>
      </c>
      <c r="N19" s="14">
        <v>0.23109540636042247</v>
      </c>
      <c r="O19" s="35">
        <v>0.71175711528775942</v>
      </c>
      <c r="P19" s="14">
        <v>0.1465539654897432</v>
      </c>
      <c r="Q19" s="14">
        <v>0.14679767476338282</v>
      </c>
      <c r="R19" s="14">
        <v>0.15573302909298389</v>
      </c>
      <c r="S19" s="35">
        <v>0.99833982878793925</v>
      </c>
      <c r="T19" s="14">
        <v>9.8867615829309363E-2</v>
      </c>
      <c r="U19" s="14">
        <v>0.16124262766317282</v>
      </c>
      <c r="V19" s="14">
        <v>0.15573302909298389</v>
      </c>
      <c r="W19" s="35">
        <v>0.61316053491660094</v>
      </c>
      <c r="X19" s="25" t="s">
        <v>48</v>
      </c>
      <c r="Y19" s="27">
        <v>8</v>
      </c>
      <c r="Z19" s="27" t="s">
        <v>50</v>
      </c>
      <c r="AA19" s="27" t="s">
        <v>50</v>
      </c>
      <c r="AB19" s="27" t="s">
        <v>50</v>
      </c>
      <c r="AC19" s="27" t="s">
        <v>50</v>
      </c>
      <c r="AD19" s="23" t="s">
        <v>50</v>
      </c>
      <c r="AE19" s="23" t="s">
        <v>47</v>
      </c>
    </row>
    <row r="20" spans="1:31" s="8" customFormat="1" ht="21.6" customHeight="1">
      <c r="A20" s="12" t="s">
        <v>77</v>
      </c>
      <c r="B20" s="13" t="s">
        <v>45</v>
      </c>
      <c r="C20" s="26" t="s">
        <v>48</v>
      </c>
      <c r="D20" s="26" t="s">
        <v>48</v>
      </c>
      <c r="E20" s="26" t="s">
        <v>48</v>
      </c>
      <c r="F20" s="26" t="s">
        <v>48</v>
      </c>
      <c r="G20" s="22" t="s">
        <v>48</v>
      </c>
      <c r="H20" s="14" t="s">
        <v>48</v>
      </c>
      <c r="I20" s="14" t="s">
        <v>48</v>
      </c>
      <c r="J20" s="14" t="s">
        <v>48</v>
      </c>
      <c r="K20" s="35" t="s">
        <v>48</v>
      </c>
      <c r="L20" s="14">
        <v>8.7233774480532267E-2</v>
      </c>
      <c r="M20" s="14">
        <v>0.15115087408626163</v>
      </c>
      <c r="N20" s="14">
        <v>0.24459798699892102</v>
      </c>
      <c r="O20" s="35">
        <v>0.57713046654793443</v>
      </c>
      <c r="P20" s="14">
        <v>9.0956231481501559E-2</v>
      </c>
      <c r="Q20" s="14">
        <v>0.14678591919827666</v>
      </c>
      <c r="R20" s="14">
        <v>0.19137961938865086</v>
      </c>
      <c r="S20" s="35">
        <v>0.61965229347808881</v>
      </c>
      <c r="T20" s="14">
        <v>-3.0842732540727891E-2</v>
      </c>
      <c r="U20" s="14">
        <v>0.15954024871571751</v>
      </c>
      <c r="V20" s="14">
        <v>0.19137961938865086</v>
      </c>
      <c r="W20" s="35">
        <v>-0.19332258028308652</v>
      </c>
      <c r="X20" s="25" t="s">
        <v>48</v>
      </c>
      <c r="Y20" s="27">
        <v>9</v>
      </c>
      <c r="Z20" s="27" t="s">
        <v>76</v>
      </c>
      <c r="AA20" s="27" t="s">
        <v>21</v>
      </c>
      <c r="AB20" s="27" t="s">
        <v>21</v>
      </c>
      <c r="AC20" s="27" t="s">
        <v>21</v>
      </c>
      <c r="AD20" s="23" t="s">
        <v>21</v>
      </c>
      <c r="AE20" s="23" t="s">
        <v>20</v>
      </c>
    </row>
    <row r="21" spans="1:31" s="8" customFormat="1" ht="21.6" customHeight="1">
      <c r="A21" s="12"/>
      <c r="B21" s="13"/>
      <c r="C21" s="14"/>
      <c r="D21" s="14"/>
      <c r="E21" s="14"/>
      <c r="F21" s="14"/>
      <c r="G21" s="22"/>
      <c r="H21" s="14"/>
      <c r="I21" s="14"/>
      <c r="J21" s="14"/>
      <c r="K21" s="22"/>
      <c r="L21" s="14"/>
      <c r="M21" s="14"/>
      <c r="N21" s="14"/>
      <c r="O21" s="22"/>
      <c r="P21" s="14"/>
      <c r="Q21" s="14"/>
      <c r="R21" s="14"/>
      <c r="S21" s="22"/>
      <c r="T21" s="14"/>
      <c r="U21" s="14"/>
      <c r="V21" s="14"/>
      <c r="W21" s="22"/>
      <c r="X21" s="16"/>
      <c r="Y21" s="24"/>
      <c r="Z21" s="15"/>
      <c r="AA21" s="15"/>
      <c r="AB21" s="15"/>
      <c r="AC21" s="15"/>
      <c r="AD21" s="23"/>
    </row>
    <row r="22" spans="1:31" s="8" customFormat="1" ht="21.75" customHeight="1">
      <c r="A22" s="30" t="s">
        <v>2</v>
      </c>
      <c r="B22" s="30" t="s">
        <v>3</v>
      </c>
      <c r="C22" s="31">
        <f>AVERAGE(Table113[Performance annualisée depuis 01/08])</f>
        <v>5.0609023880152648E-2</v>
      </c>
      <c r="D22" s="31">
        <f>AVERAGE(Table113[Perf. Totale depuis 01/08])</f>
        <v>1.3995367488756287</v>
      </c>
      <c r="E22" s="31">
        <f>AVERAGE(Table113[Volatilité annualisée depuis 01/08])</f>
        <v>0.21416959757704102</v>
      </c>
      <c r="F22" s="31">
        <f>AVERAGE(Table113[Max Drawdown depuis 01/08])</f>
        <v>0.59739840448164017</v>
      </c>
      <c r="G22" s="28">
        <f>AVERAGE(Table113[Couple Rendement / Risque depuis 01/08])</f>
        <v>0.23961489941561034</v>
      </c>
      <c r="H22" s="31">
        <f>AVERAGE(Table113[Performance annualisée 10 ans])</f>
        <v>6.6032737808351713E-2</v>
      </c>
      <c r="I22" s="31">
        <f>AVERAGE(Table113[Volatilité annualisée 10 ans])</f>
        <v>0.17514227654724213</v>
      </c>
      <c r="J22" s="31">
        <f>AVERAGE(Table113[Max Drawdown 10 ans])</f>
        <v>0.36410961804431174</v>
      </c>
      <c r="K22" s="34">
        <f>AVERAGE(Table113[Couple Rendement Risque 10 ans])</f>
        <v>0.37852433627328957</v>
      </c>
      <c r="L22" s="31">
        <f>AVERAGE(Table113[Performance annualisée 5 ans])</f>
        <v>8.7039059654456088E-2</v>
      </c>
      <c r="M22" s="31">
        <f>AVERAGE(Table113[Volatilité annualisée 5 ans])</f>
        <v>0.16401606651192965</v>
      </c>
      <c r="N22" s="31">
        <f>AVERAGE(Table113[Max Drawdown 5 ans])</f>
        <v>0.26379481156976597</v>
      </c>
      <c r="O22" s="34">
        <f>AVERAGE(Table113[Couple Rendement Risque 5 ans])</f>
        <v>0.53872096881766662</v>
      </c>
      <c r="P22" s="31">
        <f>AVERAGE(Table113[Performance annualisée 3 ans])</f>
        <v>6.7965801290626598E-2</v>
      </c>
      <c r="Q22" s="31">
        <f>AVERAGE(Table113[Volatilité annualisée 3 ans])</f>
        <v>0.15637344206310785</v>
      </c>
      <c r="R22" s="31">
        <f>AVERAGE(Table113[Max Drawdown 3 ans])</f>
        <v>0.2211932736591998</v>
      </c>
      <c r="S22" s="34">
        <f>AVERAGE(Table113[Couple Rendement Risque 3 ans])</f>
        <v>0.44049620971786263</v>
      </c>
      <c r="T22" s="31">
        <f>AVERAGE(Table113[Performance annualisée 1 an])</f>
        <v>1.4993616950988853E-2</v>
      </c>
      <c r="U22" s="31">
        <f>AVERAGE(Table113[Volatilité annualisée 1 an])</f>
        <v>0.16259434721074825</v>
      </c>
      <c r="V22" s="31">
        <f>AVERAGE(Table113[Max Drawdown 1 an])</f>
        <v>0.19142935051360863</v>
      </c>
      <c r="W22" s="34">
        <f>AVERAGE(Table113[Couple Rendement Risque 1 an])</f>
        <v>0.19702666082934583</v>
      </c>
      <c r="X22" s="32"/>
      <c r="Y22" s="31"/>
      <c r="Z22" s="31"/>
      <c r="AA22" s="31"/>
      <c r="AB22" s="31"/>
      <c r="AC22" s="31"/>
      <c r="AD22" s="31"/>
      <c r="AE22" s="31"/>
    </row>
    <row r="23" spans="1:31" s="1" customFormat="1" ht="21.75" customHeight="1">
      <c r="A23" s="7"/>
      <c r="B23" s="2"/>
      <c r="C23" s="2"/>
      <c r="D23" s="2"/>
      <c r="E23" s="5"/>
      <c r="F23" s="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31" ht="21.75" customHeight="1">
      <c r="E24" s="2"/>
      <c r="F24" s="2"/>
    </row>
    <row r="25" spans="1:31" ht="21.75" customHeight="1">
      <c r="E25" s="2"/>
      <c r="F25" s="2"/>
    </row>
    <row r="26" spans="1:31" ht="21.75" customHeight="1">
      <c r="E26" s="2"/>
      <c r="F26" s="2"/>
    </row>
    <row r="27" spans="1:31">
      <c r="E27" s="2"/>
      <c r="F27" s="2"/>
      <c r="AB27" s="6"/>
    </row>
    <row r="28" spans="1:31">
      <c r="E28" s="2"/>
      <c r="F28" s="2"/>
    </row>
    <row r="29" spans="1:31">
      <c r="E29" s="2"/>
      <c r="F29" s="2"/>
    </row>
    <row r="30" spans="1:31">
      <c r="E30" s="2"/>
      <c r="F30" s="2"/>
    </row>
    <row r="31" spans="1:31">
      <c r="E31" s="2"/>
      <c r="F31" s="2"/>
    </row>
    <row r="32" spans="1:31">
      <c r="E32" s="2"/>
      <c r="F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</sheetData>
  <sheetProtection selectLockedCells="1"/>
  <conditionalFormatting sqref="C4:C21">
    <cfRule type="iconSet" priority="35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1">
    <cfRule type="iconSet" priority="355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1">
    <cfRule type="iconSet" priority="355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1">
    <cfRule type="iconSet" priority="355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1">
    <cfRule type="iconSet" priority="355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30:X30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1">
    <cfRule type="iconSet" priority="35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1">
    <cfRule type="iconSet" priority="356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1">
    <cfRule type="iconSet" priority="356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1">
    <cfRule type="iconSet" priority="356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1">
    <cfRule type="iconSet" priority="35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1">
    <cfRule type="iconSet" priority="356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1">
    <cfRule type="iconSet" priority="356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1">
    <cfRule type="iconSet" priority="35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1">
    <cfRule type="iconSet" priority="356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1">
    <cfRule type="iconSet" priority="35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1">
    <cfRule type="iconSet" priority="356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1">
    <cfRule type="iconSet" priority="357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1">
    <cfRule type="iconSet" priority="357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1">
    <cfRule type="iconSet" priority="357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1">
    <cfRule type="iconSet" priority="357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21">
    <cfRule type="iconSet" priority="357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33" orientation="landscape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Fonds thématique environnement</vt:lpstr>
      <vt:lpstr>'Fonds thématique environnement'!Zone_d_impression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Clerbois</dc:creator>
  <cp:lastModifiedBy>Sandra DOS SANTOS</cp:lastModifiedBy>
  <cp:lastPrinted>2025-02-10T10:58:30Z</cp:lastPrinted>
  <dcterms:created xsi:type="dcterms:W3CDTF">2013-12-23T18:18:13Z</dcterms:created>
  <dcterms:modified xsi:type="dcterms:W3CDTF">2025-10-10T14:09:52Z</dcterms:modified>
</cp:coreProperties>
</file>