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dossantos\Desktop\ob\"/>
    </mc:Choice>
  </mc:AlternateContent>
  <xr:revisionPtr revIDLastSave="0" documentId="13_ncr:1_{39966117-77D9-4284-80EB-9D1A0917DB95}" xr6:coauthVersionLast="47" xr6:coauthVersionMax="47" xr10:uidLastSave="{00000000-0000-0000-0000-000000000000}"/>
  <bookViews>
    <workbookView xWindow="-120" yWindow="-120" windowWidth="29040" windowHeight="17520" tabRatio="747" xr2:uid="{00000000-000D-0000-FFFF-FFFF00000000}"/>
  </bookViews>
  <sheets>
    <sheet name="Diversifié Equilibre 50-50" sheetId="4" r:id="rId1"/>
  </sheets>
  <definedNames>
    <definedName name="_xlnm._FilterDatabase" localSheetId="0" hidden="1">'Diversifié Equilibre 50-50'!$A$3:$AC$3</definedName>
    <definedName name="_xlnm.Print_Area" localSheetId="0">'Diversifié Equilibre 50-50'!$A$1:$AC$18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8" i="4" l="1"/>
  <c r="W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C18" i="4"/>
</calcChain>
</file>

<file path=xl/sharedStrings.xml><?xml version="1.0" encoding="utf-8"?>
<sst xmlns="http://schemas.openxmlformats.org/spreadsheetml/2006/main" count="161" uniqueCount="68">
  <si>
    <t>Société</t>
  </si>
  <si>
    <t>Nom du fonds</t>
  </si>
  <si>
    <t>Observatoire</t>
  </si>
  <si>
    <t>Moyenne</t>
  </si>
  <si>
    <t>Volatilité annualisée depuis 01/08</t>
  </si>
  <si>
    <t>Max Drawdown depuis 01/08</t>
  </si>
  <si>
    <t>Date de recommandation du fonds</t>
  </si>
  <si>
    <t>Performance annualisée 5 ans</t>
  </si>
  <si>
    <t>Performance annualisée 3 ans</t>
  </si>
  <si>
    <t>Type</t>
  </si>
  <si>
    <t>Couple Rendement Risque 5 ans</t>
  </si>
  <si>
    <t>Couple Rendement Risque 1 an</t>
  </si>
  <si>
    <t>Couple Rendement / Risque depuis 01/08</t>
  </si>
  <si>
    <t>Performance annualisée 1 an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</si>
  <si>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</si>
  <si>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Performance annualisée 10 ans</t>
  </si>
  <si>
    <t>Couple Rendement Risque 10 ans</t>
  </si>
  <si>
    <t>AXA IM</t>
  </si>
  <si>
    <t>BNPP ERE</t>
  </si>
  <si>
    <t>FCP</t>
  </si>
  <si>
    <t>FCPE</t>
  </si>
  <si>
    <t>non</t>
  </si>
  <si>
    <t>SICAV</t>
  </si>
  <si>
    <t>Génération Equilibre 2 EUR</t>
  </si>
  <si>
    <t>Multipar Solidaire Equilibre SR</t>
  </si>
  <si>
    <t>Robeco</t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</si>
  <si>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GALEA EPS</t>
    </r>
    <r>
      <rPr>
        <sz val="16"/>
        <color indexed="8"/>
        <rFont val="Calibri"/>
        <family val="2"/>
      </rPr>
      <t xml:space="preserve"> de l'Epargne d'Entreprise</t>
    </r>
  </si>
  <si>
    <t>Allianz GI</t>
  </si>
  <si>
    <t>Fidelity</t>
  </si>
  <si>
    <t>Groupama AM</t>
  </si>
  <si>
    <t>Amundi</t>
  </si>
  <si>
    <t>HSBC EE</t>
  </si>
  <si>
    <t>Strategy 50</t>
  </si>
  <si>
    <t>Amundi Label Equilibre ESR</t>
  </si>
  <si>
    <t>European Multi Asset Income fund</t>
  </si>
  <si>
    <t>Groupama Equilibre</t>
  </si>
  <si>
    <t>Vega Patrimoine ISR</t>
  </si>
  <si>
    <t/>
  </si>
  <si>
    <t>Oui</t>
  </si>
  <si>
    <t>Non</t>
  </si>
  <si>
    <t>HSBC EE Equilibre (F)</t>
  </si>
  <si>
    <t>Perf. Totale depuis 01/08</t>
  </si>
  <si>
    <t>Volatilité annualisée 10 ans</t>
  </si>
  <si>
    <t>Max Drawdown 10 ans</t>
  </si>
  <si>
    <t>Volatilité annualisée 5 ans</t>
  </si>
  <si>
    <t>Max Drawdown 5 ans</t>
  </si>
  <si>
    <t>Volatilité annualisée 3 ans</t>
  </si>
  <si>
    <t>Max Drawdown 3 ans</t>
  </si>
  <si>
    <t>Couple Rendement Risque 3 ans</t>
  </si>
  <si>
    <t>Volatilité annualisée 1 an</t>
  </si>
  <si>
    <t>Max Drawdown 1 an</t>
  </si>
  <si>
    <t>Performance annualisée depuis 01/08</t>
  </si>
  <si>
    <t>Crédit Mutuel Asset Management</t>
  </si>
  <si>
    <t>Article SFDR (6,8 ou 9)</t>
  </si>
  <si>
    <t>label ISR (oui/non)</t>
  </si>
  <si>
    <t>label Finansol (oui/non)</t>
  </si>
  <si>
    <t>label Greenfin (oui/non)</t>
  </si>
  <si>
    <t>label CIES (oui/non)</t>
  </si>
  <si>
    <t>label France Relance (oui/non)</t>
  </si>
  <si>
    <t>CM-AM Avenir Équilibre</t>
  </si>
  <si>
    <t>DIVERSIFIE EQUILIBRE 50/50</t>
  </si>
  <si>
    <t>ERES GESTION</t>
  </si>
  <si>
    <t>Sienna IM</t>
  </si>
  <si>
    <t>ERES SELECTION MOYEN TERME - H</t>
  </si>
  <si>
    <t>Avenir Equilibre</t>
  </si>
  <si>
    <t>Robeco Sustainable Diversified Allocation</t>
  </si>
  <si>
    <t>MH EPARGNE DIVERSIFIE EQUILIBRE SOLIDAIRE A</t>
  </si>
  <si>
    <t>Vega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</si>
</sst>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[$-40C]d\ mmmm\ yyyy;@"/>
    <numFmt numFmtId="167" formatCode="dd/mm/yy;@"/>
    <numFmt numFmtId="168" formatCode="[$-40C]d\-mmm\-yy;@"/>
    <numFmt numFmtId="169" formatCode="_ * #,##0.00_)\ _€_ ;_ * \(#,##0.00\)\ _€_ ;_ * &quot;-&quot;??_)\ _€_ ;_ @_ "/>
    <numFmt numFmtId="170" formatCode="_ * #,##0.00_)\ &quot;€&quot;_ ;_ * \(#,##0.00\)\ &quot;€&quot;_ ;_ * &quot;-&quot;??_)\ &quot;€&quot;_ ;_ @_ "/>
    <numFmt numFmtId="171" formatCode="0.0"/>
    <numFmt numFmtId="172" formatCode="_ * #,##0.0_)\ _€_ ;_ * \(#,##0.0\)\ _€_ ;_ * &quot;-&quot;??_)\ _€_ ;_ @_ 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i/>
      <sz val="16"/>
      <color rgb="FFDD08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lightUp">
        <bgColor theme="2" tint="-0.499984740745262"/>
      </patternFill>
    </fill>
  </fills>
  <borders count="3">
    <border>
      <left/>
      <right/>
      <top/>
      <bottom/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07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5" borderId="0">
      <protection locked="0"/>
    </xf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6" fontId="13" fillId="4" borderId="0" xfId="0" applyNumberFormat="1" applyFont="1" applyFill="1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168" fontId="18" fillId="3" borderId="0" xfId="0" applyNumberFormat="1" applyFont="1" applyFill="1" applyAlignment="1" applyProtection="1">
      <alignment horizontal="left" vertical="center"/>
      <protection locked="0"/>
    </xf>
    <xf numFmtId="165" fontId="2" fillId="0" borderId="0" xfId="2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5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Font="1" applyFill="1" applyBorder="1" applyAlignment="1" applyProtection="1">
      <alignment horizontal="center" vertical="center"/>
    </xf>
    <xf numFmtId="171" fontId="1" fillId="2" borderId="1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165" fontId="2" fillId="0" borderId="0" xfId="2" applyNumberFormat="1" applyFont="1" applyFill="1" applyBorder="1" applyAlignment="1">
      <alignment horizontal="left" vertical="center" indent="1"/>
    </xf>
    <xf numFmtId="165" fontId="2" fillId="0" borderId="0" xfId="588" applyNumberFormat="1" applyFont="1" applyFill="1" applyBorder="1" applyAlignment="1">
      <alignment horizontal="left" vertical="center" indent="1"/>
    </xf>
    <xf numFmtId="165" fontId="0" fillId="0" borderId="0" xfId="2" applyNumberFormat="1" applyFont="1" applyFill="1" applyBorder="1" applyAlignment="1">
      <alignment horizontal="left" vertical="center" indent="1"/>
    </xf>
    <xf numFmtId="165" fontId="0" fillId="0" borderId="0" xfId="1" applyNumberFormat="1" applyFont="1" applyFill="1" applyBorder="1" applyAlignment="1">
      <alignment horizontal="left" vertical="center" indent="1"/>
    </xf>
    <xf numFmtId="172" fontId="2" fillId="0" borderId="0" xfId="1" applyNumberFormat="1" applyFont="1" applyFill="1" applyBorder="1" applyAlignment="1">
      <alignment horizontal="left" vertical="center" indent="1"/>
    </xf>
    <xf numFmtId="172" fontId="0" fillId="0" borderId="0" xfId="1" applyNumberFormat="1" applyFont="1" applyFill="1" applyBorder="1" applyAlignment="1">
      <alignment horizontal="left" vertical="center" indent="1"/>
    </xf>
  </cellXfs>
  <cellStyles count="607">
    <cellStyle name="Comma 2" xfId="591" xr:uid="{80C025C6-C614-4351-80B5-538828415AEF}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Milliers 2" xfId="590" xr:uid="{01D4D6FE-42BA-407F-8E2D-849B4193B87A}"/>
    <cellStyle name="Milliers 2 2" xfId="606" xr:uid="{5D7C7571-B776-4FE7-BC54-652B5E1607E5}"/>
    <cellStyle name="Milliers 3" xfId="592" xr:uid="{7505EC15-9AAF-4EEA-9237-891566BE0C21}"/>
    <cellStyle name="Monétaire 2" xfId="595" xr:uid="{13FD93A5-2613-42BE-B3A0-F1BC7AF6EEB3}"/>
    <cellStyle name="Monétaire 2 2" xfId="599" xr:uid="{17D53DCB-F936-411A-B261-2714A7E7484C}"/>
    <cellStyle name="Monétaire 3" xfId="597" xr:uid="{19AC412B-66EE-45E0-A05C-3EA7ED8B9053}"/>
    <cellStyle name="Monétaire 4" xfId="593" xr:uid="{FCB157F4-5598-46EE-A2DF-ACC21427DE2A}"/>
    <cellStyle name="Normal" xfId="0" builtinId="0"/>
    <cellStyle name="Normal 2" xfId="594" xr:uid="{F414EDA2-DB12-45BA-A038-A5CA63090B94}"/>
    <cellStyle name="Normal 2 2" xfId="598" xr:uid="{DA6DA4D4-5397-479B-93DB-E48C47A01C65}"/>
    <cellStyle name="Normal 2 2 2" xfId="603" xr:uid="{F03AC46E-491F-4650-AF91-779AB46FC3BD}"/>
    <cellStyle name="Normal 3" xfId="596" xr:uid="{94E819BF-92D9-4A62-A52D-5CBC5B62C41A}"/>
    <cellStyle name="Normal 4" xfId="600" xr:uid="{AA3588B1-2D65-436E-A634-71B47F18EF4B}"/>
    <cellStyle name="Normal 5" xfId="387" xr:uid="{00000000-0005-0000-0000-00004A020000}"/>
    <cellStyle name="Normal 5 2" xfId="604" xr:uid="{4C1700E1-F05A-44AC-BFB8-DD26EC344078}"/>
    <cellStyle name="Normal 7" xfId="602" xr:uid="{928D2ACD-76C1-457E-96AE-CDDA9F3C581C}"/>
    <cellStyle name="Percent 2" xfId="589" xr:uid="{896C9CEC-FFD1-463C-9F8B-0D026C2922E3}"/>
    <cellStyle name="Pourcentage" xfId="2" builtinId="5"/>
    <cellStyle name="Pourcentage 2" xfId="588" xr:uid="{C83FA1A6-6BF1-4A40-8E21-DA7F82EE6D4E}"/>
    <cellStyle name="Pourcentage 2 2" xfId="605" xr:uid="{6DF9477F-E91F-4E41-BF1B-B35EB1CA23D0}"/>
    <cellStyle name="Style 1" xfId="601" xr:uid="{C4681EE8-C67A-4F9F-9C95-039AEA5E77BF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36"/>
      <tableStyleElement type="firstRowStripe" dxfId="35"/>
    </tableStyle>
    <tableStyle name="Style de tableau 1" pivot="0" count="2" xr9:uid="{00000000-0011-0000-FFFF-FFFF01000000}">
      <tableStyleElement type="firstRowStripe" dxfId="34"/>
      <tableStyleElement type="secondRowStripe" dxfId="33"/>
    </tableStyle>
    <tableStyle name="Style de tableau 2" pivot="0" count="2" xr9:uid="{00000000-0011-0000-FFFF-FFFF02000000}">
      <tableStyleElement type="firstRowStripe" dxfId="32"/>
      <tableStyleElement type="secondRowStripe" dxfId="31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9" displayName="Table9" ref="A3:AE16" totalsRowShown="0">
  <autoFilter ref="A3:AE16" xr:uid="{00000000-000C-0000-FFFF-FFFF04000000}"/>
  <sortState xmlns:xlrd2="http://schemas.microsoft.com/office/spreadsheetml/2017/richdata2" ref="A4:AE16">
    <sortCondition ref="A3:A16"/>
  </sortState>
  <tableColumns count="31">
    <tableColumn id="1" xr3:uid="{00000000-0010-0000-0400-000001000000}" name="Société" dataDxfId="30"/>
    <tableColumn id="2" xr3:uid="{00000000-0010-0000-0400-000002000000}" name="Nom du fonds" dataDxfId="29"/>
    <tableColumn id="3" xr3:uid="{00000000-0010-0000-0400-000003000000}" name="Performance annualisée depuis 01/08" dataDxfId="28" dataCellStyle="Pourcentage"/>
    <tableColumn id="4" xr3:uid="{00000000-0010-0000-0400-000004000000}" name="Perf. Totale depuis 01/08" dataDxfId="27" dataCellStyle="Pourcentage"/>
    <tableColumn id="5" xr3:uid="{00000000-0010-0000-0400-000005000000}" name="Volatilité annualisée depuis 01/08" dataDxfId="26" dataCellStyle="Pourcentage"/>
    <tableColumn id="6" xr3:uid="{00000000-0010-0000-0400-000006000000}" name="Max Drawdown depuis 01/08" dataDxfId="25" dataCellStyle="Pourcentage"/>
    <tableColumn id="7" xr3:uid="{00000000-0010-0000-0400-000007000000}" name="Couple Rendement / Risque depuis 01/08" dataDxfId="24" dataCellStyle="Milliers"/>
    <tableColumn id="33" xr3:uid="{6BF3F9EB-6EAB-474F-AACC-C76F9A9DB758}" name="Performance annualisée 10 ans" dataDxfId="23" dataCellStyle="Milliers"/>
    <tableColumn id="34" xr3:uid="{2C81AF41-22B1-4DA7-A59F-3C5A278F7DE3}" name="Volatilité annualisée 10 ans" dataDxfId="22" dataCellStyle="Pourcentage 2"/>
    <tableColumn id="35" xr3:uid="{FA8EDDD2-495D-4B26-ADE4-8B1A4B4599CB}" name="Max Drawdown 10 ans" dataDxfId="21" dataCellStyle="Milliers"/>
    <tableColumn id="36" xr3:uid="{0122A0DA-07A9-4235-9A7F-B513DCC4DFEE}" name="Couple Rendement Risque 10 ans" dataDxfId="20" dataCellStyle="Milliers"/>
    <tableColumn id="8" xr3:uid="{00000000-0010-0000-0400-000008000000}" name="Performance annualisée 5 ans" dataDxfId="19" dataCellStyle="Pourcentage"/>
    <tableColumn id="9" xr3:uid="{00000000-0010-0000-0400-000009000000}" name="Volatilité annualisée 5 ans" dataDxfId="18" dataCellStyle="Pourcentage"/>
    <tableColumn id="10" xr3:uid="{00000000-0010-0000-0400-00000A000000}" name="Max Drawdown 5 ans" dataDxfId="17" dataCellStyle="Pourcentage"/>
    <tableColumn id="11" xr3:uid="{00000000-0010-0000-0400-00000B000000}" name="Couple Rendement Risque 5 ans" dataDxfId="16" dataCellStyle="Milliers"/>
    <tableColumn id="12" xr3:uid="{00000000-0010-0000-0400-00000C000000}" name="Performance annualisée 3 ans" dataDxfId="15" dataCellStyle="Pourcentage"/>
    <tableColumn id="13" xr3:uid="{00000000-0010-0000-0400-00000D000000}" name="Volatilité annualisée 3 ans" dataDxfId="14" dataCellStyle="Pourcentage"/>
    <tableColumn id="14" xr3:uid="{00000000-0010-0000-0400-00000E000000}" name="Max Drawdown 3 ans" dataDxfId="13" dataCellStyle="Pourcentage"/>
    <tableColumn id="15" xr3:uid="{00000000-0010-0000-0400-00000F000000}" name="Couple Rendement Risque 3 ans" dataDxfId="12" dataCellStyle="Milliers"/>
    <tableColumn id="16" xr3:uid="{00000000-0010-0000-0400-000010000000}" name="Performance annualisée 1 an" dataDxfId="11" dataCellStyle="Pourcentage"/>
    <tableColumn id="17" xr3:uid="{00000000-0010-0000-0400-000011000000}" name="Volatilité annualisée 1 an" dataDxfId="10" dataCellStyle="Pourcentage"/>
    <tableColumn id="18" xr3:uid="{00000000-0010-0000-0400-000012000000}" name="Max Drawdown 1 an" dataDxfId="9" dataCellStyle="Pourcentage"/>
    <tableColumn id="19" xr3:uid="{00000000-0010-0000-0400-000013000000}" name="Couple Rendement Risque 1 an" dataDxfId="8" dataCellStyle="Milliers"/>
    <tableColumn id="20" xr3:uid="{00000000-0010-0000-0400-000014000000}" name="Date de recommandation du fonds" dataDxfId="7" dataCellStyle="Milliers"/>
    <tableColumn id="30" xr3:uid="{41FD74C7-9EBA-4B5F-8DD2-7A508CCC0191}" name="Article SFDR (6,8 ou 9)" dataDxfId="6" dataCellStyle="Milliers"/>
    <tableColumn id="32" xr3:uid="{7A4F1790-E80A-48CA-8D29-A38987D1D83B}" name="label ISR (oui/non)" dataDxfId="5" dataCellStyle="Milliers"/>
    <tableColumn id="31" xr3:uid="{BF132337-9EF4-4CB2-95FB-A1B3414F5169}" name="label Finansol (oui/non)" dataDxfId="4" dataCellStyle="Milliers"/>
    <tableColumn id="22" xr3:uid="{00000000-0010-0000-0400-000016000000}" name="label Greenfin (oui/non)" dataDxfId="3" dataCellStyle="Milliers"/>
    <tableColumn id="23" xr3:uid="{00000000-0010-0000-0400-000017000000}" name="label CIES (oui/non)" dataDxfId="2" dataCellStyle="Milliers"/>
    <tableColumn id="24" xr3:uid="{4717B1E6-48AA-44B9-9889-C4065BB7CF79}" name="label France Relance (oui/non)" dataDxfId="1" dataCellStyle="Milliers"/>
    <tableColumn id="25" xr3:uid="{3FFBFDA8-9299-4178-BA2B-6CE94A8DE190}" name="Type" dataDxfId="0" dataCellStyle="Milliers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tabColor rgb="FF008000"/>
    <pageSetUpPr fitToPage="1"/>
  </sheetPr>
  <dimension ref="A1:AE45"/>
  <sheetViews>
    <sheetView showGridLines="0" tabSelected="1" zoomScale="70" zoomScaleNormal="70" workbookViewId="0">
      <pane xSplit="1" topLeftCell="B1" activePane="topRight" state="frozenSplit"/>
      <selection pane="topRight" activeCell="G30" sqref="G30"/>
    </sheetView>
  </sheetViews>
  <sheetFormatPr baseColWidth="10" defaultColWidth="10.625" defaultRowHeight="15.75"/>
  <cols>
    <col min="1" max="1" width="16.625" style="2" customWidth="1"/>
    <col min="2" max="2" width="35.625" style="2" customWidth="1"/>
    <col min="3" max="4" width="13.125" style="2" customWidth="1"/>
    <col min="5" max="6" width="13.125" style="5" customWidth="1"/>
    <col min="7" max="29" width="13.125" style="2" customWidth="1"/>
    <col min="30" max="16384" width="10.625" style="2"/>
  </cols>
  <sheetData>
    <row r="1" spans="1:31" s="7" customFormat="1" ht="21">
      <c r="A1" s="16" t="s">
        <v>26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s="1" customFormat="1" ht="21">
      <c r="A2" s="15" t="s">
        <v>14</v>
      </c>
      <c r="B2" s="17" t="s">
        <v>60</v>
      </c>
      <c r="C2" s="18">
        <v>45838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.099999999999994" customHeight="1">
      <c r="A3" s="10" t="s">
        <v>0</v>
      </c>
      <c r="B3" s="10" t="s">
        <v>1</v>
      </c>
      <c r="C3" s="10" t="s">
        <v>51</v>
      </c>
      <c r="D3" s="10" t="s">
        <v>41</v>
      </c>
      <c r="E3" s="10" t="s">
        <v>4</v>
      </c>
      <c r="F3" s="10" t="s">
        <v>5</v>
      </c>
      <c r="G3" s="10" t="s">
        <v>12</v>
      </c>
      <c r="H3" s="10" t="s">
        <v>15</v>
      </c>
      <c r="I3" s="10" t="s">
        <v>42</v>
      </c>
      <c r="J3" s="10" t="s">
        <v>43</v>
      </c>
      <c r="K3" s="10" t="s">
        <v>16</v>
      </c>
      <c r="L3" s="10" t="s">
        <v>7</v>
      </c>
      <c r="M3" s="10" t="s">
        <v>44</v>
      </c>
      <c r="N3" s="10" t="s">
        <v>45</v>
      </c>
      <c r="O3" s="10" t="s">
        <v>10</v>
      </c>
      <c r="P3" s="10" t="s">
        <v>8</v>
      </c>
      <c r="Q3" s="10" t="s">
        <v>46</v>
      </c>
      <c r="R3" s="10" t="s">
        <v>47</v>
      </c>
      <c r="S3" s="10" t="s">
        <v>48</v>
      </c>
      <c r="T3" s="10" t="s">
        <v>13</v>
      </c>
      <c r="U3" s="10" t="s">
        <v>49</v>
      </c>
      <c r="V3" s="10" t="s">
        <v>50</v>
      </c>
      <c r="W3" s="10" t="s">
        <v>11</v>
      </c>
      <c r="X3" s="10" t="s">
        <v>6</v>
      </c>
      <c r="Y3" s="10" t="s">
        <v>53</v>
      </c>
      <c r="Z3" s="10" t="s">
        <v>54</v>
      </c>
      <c r="AA3" s="10" t="s">
        <v>55</v>
      </c>
      <c r="AB3" s="10" t="s">
        <v>56</v>
      </c>
      <c r="AC3" s="10" t="s">
        <v>57</v>
      </c>
      <c r="AD3" s="10" t="s">
        <v>58</v>
      </c>
      <c r="AE3" s="10" t="s">
        <v>9</v>
      </c>
    </row>
    <row r="4" spans="1:31" s="7" customFormat="1" ht="21.75" customHeight="1">
      <c r="A4" s="11" t="s">
        <v>27</v>
      </c>
      <c r="B4" s="12" t="s">
        <v>32</v>
      </c>
      <c r="C4" s="31">
        <v>4.3397795651451077E-2</v>
      </c>
      <c r="D4" s="31">
        <v>1.1029517638588913</v>
      </c>
      <c r="E4" s="31">
        <v>8.6170130978979784E-2</v>
      </c>
      <c r="F4" s="31">
        <v>0.24464831804281348</v>
      </c>
      <c r="G4" s="35">
        <v>0.50362921766983815</v>
      </c>
      <c r="H4" s="31">
        <v>3.1349969496617724E-2</v>
      </c>
      <c r="I4" s="32">
        <v>7.7075592731803325E-2</v>
      </c>
      <c r="J4" s="31">
        <v>0.18613448950097761</v>
      </c>
      <c r="K4" s="35">
        <v>0.40674315156686353</v>
      </c>
      <c r="L4" s="31">
        <v>3.6518595898781481E-2</v>
      </c>
      <c r="M4" s="31">
        <v>8.0441526527633478E-2</v>
      </c>
      <c r="N4" s="31">
        <v>0.18613448950097761</v>
      </c>
      <c r="O4" s="35">
        <v>0.45397691310888438</v>
      </c>
      <c r="P4" s="31">
        <v>5.459005055574262E-2</v>
      </c>
      <c r="Q4" s="31">
        <v>8.3227116012662777E-2</v>
      </c>
      <c r="R4" s="31">
        <v>0.11191379943675764</v>
      </c>
      <c r="S4" s="35">
        <v>0.65591664316996035</v>
      </c>
      <c r="T4" s="31">
        <v>3.1789630552530035E-3</v>
      </c>
      <c r="U4" s="31">
        <v>9.2166504430182886E-2</v>
      </c>
      <c r="V4" s="31">
        <v>0.11191379943675764</v>
      </c>
      <c r="W4" s="35">
        <v>3.4491522434390492E-2</v>
      </c>
      <c r="X4" s="22">
        <v>41640</v>
      </c>
      <c r="Y4" s="23">
        <v>6</v>
      </c>
      <c r="Z4" s="29" t="s">
        <v>39</v>
      </c>
      <c r="AA4" s="29" t="s">
        <v>37</v>
      </c>
      <c r="AB4" s="29" t="s">
        <v>39</v>
      </c>
      <c r="AC4" s="29" t="s">
        <v>39</v>
      </c>
      <c r="AD4" s="30" t="s">
        <v>37</v>
      </c>
      <c r="AE4" s="30" t="s">
        <v>22</v>
      </c>
    </row>
    <row r="5" spans="1:31" s="7" customFormat="1" ht="21.75" customHeight="1">
      <c r="A5" s="11" t="s">
        <v>30</v>
      </c>
      <c r="B5" s="12" t="s">
        <v>33</v>
      </c>
      <c r="C5" s="31">
        <v>3.9036991364698403E-2</v>
      </c>
      <c r="D5" s="31">
        <v>0.95435215946843854</v>
      </c>
      <c r="E5" s="31">
        <v>0.10939667680139117</v>
      </c>
      <c r="F5" s="31">
        <v>0.33807308970099664</v>
      </c>
      <c r="G5" s="35">
        <v>0.35683891417990476</v>
      </c>
      <c r="H5" s="31">
        <v>4.4799962495789103E-2</v>
      </c>
      <c r="I5" s="32">
        <v>8.517960434432538E-2</v>
      </c>
      <c r="J5" s="31">
        <v>0.19448754593711717</v>
      </c>
      <c r="K5" s="35">
        <v>0.52594706022221216</v>
      </c>
      <c r="L5" s="31">
        <v>5.2437577568400506E-2</v>
      </c>
      <c r="M5" s="31">
        <v>7.5570982228786249E-2</v>
      </c>
      <c r="N5" s="31">
        <v>0.18426755273042467</v>
      </c>
      <c r="O5" s="35">
        <v>0.69388508686639983</v>
      </c>
      <c r="P5" s="31">
        <v>7.783141698401419E-2</v>
      </c>
      <c r="Q5" s="31">
        <v>7.5708156564908841E-2</v>
      </c>
      <c r="R5" s="31">
        <v>0.10808356039963661</v>
      </c>
      <c r="S5" s="35">
        <v>1.0280453324376608</v>
      </c>
      <c r="T5" s="31">
        <v>7.2931505595722923E-2</v>
      </c>
      <c r="U5" s="31">
        <v>7.3278408855791635E-2</v>
      </c>
      <c r="V5" s="31">
        <v>9.2888439501179657E-2</v>
      </c>
      <c r="W5" s="35">
        <v>0.99526595534093265</v>
      </c>
      <c r="X5" s="22">
        <v>44562</v>
      </c>
      <c r="Y5" s="23">
        <v>8</v>
      </c>
      <c r="Z5" s="23" t="s">
        <v>39</v>
      </c>
      <c r="AA5" s="23" t="s">
        <v>39</v>
      </c>
      <c r="AB5" s="23" t="s">
        <v>39</v>
      </c>
      <c r="AC5" s="23" t="s">
        <v>38</v>
      </c>
      <c r="AD5" s="28" t="s">
        <v>39</v>
      </c>
      <c r="AE5" s="28" t="s">
        <v>20</v>
      </c>
    </row>
    <row r="6" spans="1:31" s="7" customFormat="1" ht="21.75" customHeight="1">
      <c r="A6" s="11" t="s">
        <v>17</v>
      </c>
      <c r="B6" s="12" t="s">
        <v>23</v>
      </c>
      <c r="C6" s="31">
        <v>3.7091716140869258E-2</v>
      </c>
      <c r="D6" s="31">
        <v>0.89130905156869811</v>
      </c>
      <c r="E6" s="31">
        <v>9.532983707048738E-2</v>
      </c>
      <c r="F6" s="31">
        <v>0.25200144248106754</v>
      </c>
      <c r="G6" s="35">
        <v>0.38908821498817259</v>
      </c>
      <c r="H6" s="31">
        <v>3.1669960285903187E-2</v>
      </c>
      <c r="I6" s="32">
        <v>8.8330327959960292E-2</v>
      </c>
      <c r="J6" s="31">
        <v>0.21482422702244811</v>
      </c>
      <c r="K6" s="35">
        <v>0.35854005093538233</v>
      </c>
      <c r="L6" s="31">
        <v>3.8711242164713555E-2</v>
      </c>
      <c r="M6" s="31">
        <v>8.1156567497364884E-2</v>
      </c>
      <c r="N6" s="31">
        <v>0.1813820673900628</v>
      </c>
      <c r="O6" s="35">
        <v>0.47699457183142313</v>
      </c>
      <c r="P6" s="31">
        <v>5.3446637651552109E-2</v>
      </c>
      <c r="Q6" s="31">
        <v>7.465403927812457E-2</v>
      </c>
      <c r="R6" s="31">
        <v>0.10464728908136919</v>
      </c>
      <c r="S6" s="35">
        <v>0.71592425766053969</v>
      </c>
      <c r="T6" s="31">
        <v>2.6358785964591291E-2</v>
      </c>
      <c r="U6" s="31">
        <v>6.9729443382807607E-2</v>
      </c>
      <c r="V6" s="31">
        <v>9.367060230159914E-2</v>
      </c>
      <c r="W6" s="35">
        <v>0.37801514949551823</v>
      </c>
      <c r="X6" s="22">
        <v>41640</v>
      </c>
      <c r="Y6" s="23">
        <v>8</v>
      </c>
      <c r="Z6" s="29" t="s">
        <v>38</v>
      </c>
      <c r="AA6" s="29" t="s">
        <v>39</v>
      </c>
      <c r="AB6" s="29" t="s">
        <v>39</v>
      </c>
      <c r="AC6" s="29" t="s">
        <v>38</v>
      </c>
      <c r="AD6" s="30" t="s">
        <v>39</v>
      </c>
      <c r="AE6" s="30" t="s">
        <v>20</v>
      </c>
    </row>
    <row r="7" spans="1:31" s="7" customFormat="1" ht="21.75" customHeight="1">
      <c r="A7" s="11" t="s">
        <v>18</v>
      </c>
      <c r="B7" s="12" t="s">
        <v>24</v>
      </c>
      <c r="C7" s="33">
        <v>3.4644175416238765E-2</v>
      </c>
      <c r="D7" s="33">
        <v>0.81471056456636592</v>
      </c>
      <c r="E7" s="33">
        <v>0.10405110844222207</v>
      </c>
      <c r="F7" s="33">
        <v>0.30030224026947833</v>
      </c>
      <c r="G7" s="36">
        <v>0.33295344888590134</v>
      </c>
      <c r="H7" s="34">
        <v>3.4961743412475599E-2</v>
      </c>
      <c r="I7" s="32">
        <v>9.2673631356228234E-2</v>
      </c>
      <c r="J7" s="34">
        <v>0.21792709951858177</v>
      </c>
      <c r="K7" s="36">
        <v>0.37725664680265014</v>
      </c>
      <c r="L7" s="33">
        <v>5.3119610985878474E-2</v>
      </c>
      <c r="M7" s="33">
        <v>8.8617264847167587E-2</v>
      </c>
      <c r="N7" s="33">
        <v>0.2098779052662548</v>
      </c>
      <c r="O7" s="36">
        <v>0.59942733594283693</v>
      </c>
      <c r="P7" s="33">
        <v>8.8638762713533437E-2</v>
      </c>
      <c r="Q7" s="33">
        <v>8.2839566690226726E-2</v>
      </c>
      <c r="R7" s="33">
        <v>0.11261635681206859</v>
      </c>
      <c r="S7" s="36">
        <v>1.0700051467554439</v>
      </c>
      <c r="T7" s="33">
        <v>7.6895888448497152E-2</v>
      </c>
      <c r="U7" s="33">
        <v>8.3446022051395591E-2</v>
      </c>
      <c r="V7" s="33">
        <v>7.6493446506286505E-2</v>
      </c>
      <c r="W7" s="36">
        <v>0.92150454339376275</v>
      </c>
      <c r="X7" s="22">
        <v>41640</v>
      </c>
      <c r="Y7" s="23">
        <v>8</v>
      </c>
      <c r="Z7" s="29" t="s">
        <v>38</v>
      </c>
      <c r="AA7" s="29" t="s">
        <v>38</v>
      </c>
      <c r="AB7" s="29" t="s">
        <v>39</v>
      </c>
      <c r="AC7" s="29" t="s">
        <v>38</v>
      </c>
      <c r="AD7" s="30" t="s">
        <v>39</v>
      </c>
      <c r="AE7" s="30" t="s">
        <v>20</v>
      </c>
    </row>
    <row r="8" spans="1:31" s="7" customFormat="1" ht="21.75" customHeight="1">
      <c r="A8" s="11" t="s">
        <v>52</v>
      </c>
      <c r="B8" s="12" t="s">
        <v>59</v>
      </c>
      <c r="C8" s="33">
        <v>2.0694301749238031E-2</v>
      </c>
      <c r="D8" s="33">
        <v>0.43104492680464412</v>
      </c>
      <c r="E8" s="33">
        <v>0.11178340780384392</v>
      </c>
      <c r="F8" s="33">
        <v>0.30439172135285203</v>
      </c>
      <c r="G8" s="36">
        <v>0.18512856385226797</v>
      </c>
      <c r="H8" s="34">
        <v>2.9643282857517717E-2</v>
      </c>
      <c r="I8" s="32">
        <v>9.5524825836137819E-2</v>
      </c>
      <c r="J8" s="34">
        <v>0.22408276073402714</v>
      </c>
      <c r="K8" s="36">
        <v>0.31032019789669613</v>
      </c>
      <c r="L8" s="33">
        <v>6.5860870604836919E-2</v>
      </c>
      <c r="M8" s="33">
        <v>8.4407939186528849E-2</v>
      </c>
      <c r="N8" s="33">
        <v>0.17117265407459234</v>
      </c>
      <c r="O8" s="36">
        <v>0.78026867187569049</v>
      </c>
      <c r="P8" s="33">
        <v>0.10794093340401267</v>
      </c>
      <c r="Q8" s="33">
        <v>7.5721551359176242E-2</v>
      </c>
      <c r="R8" s="33">
        <v>9.2700037238579169E-2</v>
      </c>
      <c r="S8" s="36">
        <v>1.4254981767609012</v>
      </c>
      <c r="T8" s="33">
        <v>9.473369207932647E-2</v>
      </c>
      <c r="U8" s="33">
        <v>8.5324549477490089E-2</v>
      </c>
      <c r="V8" s="33">
        <v>4.5111019544078389E-2</v>
      </c>
      <c r="W8" s="36">
        <v>1.1102747410851395</v>
      </c>
      <c r="X8" s="22">
        <v>45657</v>
      </c>
      <c r="Y8" s="23">
        <v>8</v>
      </c>
      <c r="Z8" s="29" t="s">
        <v>39</v>
      </c>
      <c r="AA8" s="29" t="s">
        <v>39</v>
      </c>
      <c r="AB8" s="29" t="s">
        <v>39</v>
      </c>
      <c r="AC8" s="29" t="s">
        <v>39</v>
      </c>
      <c r="AD8" s="30" t="s">
        <v>39</v>
      </c>
      <c r="AE8" s="30" t="s">
        <v>20</v>
      </c>
    </row>
    <row r="9" spans="1:31" s="7" customFormat="1" ht="21.75" customHeight="1">
      <c r="A9" s="11" t="s">
        <v>61</v>
      </c>
      <c r="B9" s="12" t="s">
        <v>63</v>
      </c>
      <c r="C9" s="33" t="s">
        <v>37</v>
      </c>
      <c r="D9" s="33" t="s">
        <v>37</v>
      </c>
      <c r="E9" s="33" t="s">
        <v>37</v>
      </c>
      <c r="F9" s="33" t="s">
        <v>37</v>
      </c>
      <c r="G9" s="36" t="s">
        <v>37</v>
      </c>
      <c r="H9" s="34">
        <v>3.6423803940441646E-2</v>
      </c>
      <c r="I9" s="32">
        <v>7.6585227798477831E-2</v>
      </c>
      <c r="J9" s="34">
        <v>0.21947271370859897</v>
      </c>
      <c r="K9" s="36">
        <v>0.4755982973150546</v>
      </c>
      <c r="L9" s="33">
        <v>4.6170820448709238E-2</v>
      </c>
      <c r="M9" s="33">
        <v>6.762698418813845E-2</v>
      </c>
      <c r="N9" s="33">
        <v>0.17432469714830329</v>
      </c>
      <c r="O9" s="36">
        <v>0.68272777505887139</v>
      </c>
      <c r="P9" s="33">
        <v>6.8439534994396478E-2</v>
      </c>
      <c r="Q9" s="33">
        <v>5.6103299254669524E-2</v>
      </c>
      <c r="R9" s="33">
        <v>8.0291664920588382E-2</v>
      </c>
      <c r="S9" s="36">
        <v>1.2198843188121453</v>
      </c>
      <c r="T9" s="33">
        <v>5.3721320274932705E-2</v>
      </c>
      <c r="U9" s="33">
        <v>5.0410654830562181E-2</v>
      </c>
      <c r="V9" s="33">
        <v>6.2481156763666688E-2</v>
      </c>
      <c r="W9" s="36">
        <v>1.0656739226161249</v>
      </c>
      <c r="X9" s="22" t="s">
        <v>37</v>
      </c>
      <c r="Y9" s="23">
        <v>6</v>
      </c>
      <c r="Z9" s="29" t="s">
        <v>21</v>
      </c>
      <c r="AA9" s="29" t="s">
        <v>21</v>
      </c>
      <c r="AB9" s="29" t="s">
        <v>21</v>
      </c>
      <c r="AC9" s="29" t="s">
        <v>21</v>
      </c>
      <c r="AD9" s="30" t="s">
        <v>21</v>
      </c>
      <c r="AE9" s="30" t="s">
        <v>20</v>
      </c>
    </row>
    <row r="10" spans="1:31" s="7" customFormat="1" ht="21.75" customHeight="1">
      <c r="A10" s="11" t="s">
        <v>28</v>
      </c>
      <c r="B10" s="12" t="s">
        <v>34</v>
      </c>
      <c r="C10" s="33" t="s">
        <v>37</v>
      </c>
      <c r="D10" s="33" t="s">
        <v>37</v>
      </c>
      <c r="E10" s="33" t="s">
        <v>37</v>
      </c>
      <c r="F10" s="33" t="s">
        <v>37</v>
      </c>
      <c r="G10" s="36" t="s">
        <v>37</v>
      </c>
      <c r="H10" s="34">
        <v>2.3617616267347596E-2</v>
      </c>
      <c r="I10" s="32">
        <v>7.7433617739358751E-2</v>
      </c>
      <c r="J10" s="34">
        <v>0.21608579088471849</v>
      </c>
      <c r="K10" s="36">
        <v>0.3050046860375864</v>
      </c>
      <c r="L10" s="33">
        <v>4.1157412007147398E-2</v>
      </c>
      <c r="M10" s="33">
        <v>4.9889838093016642E-2</v>
      </c>
      <c r="N10" s="33">
        <v>0.170866935483871</v>
      </c>
      <c r="O10" s="36">
        <v>0.8249658363374891</v>
      </c>
      <c r="P10" s="33">
        <v>6.4084802581586997E-2</v>
      </c>
      <c r="Q10" s="33">
        <v>4.8428785160715714E-2</v>
      </c>
      <c r="R10" s="33">
        <v>8.8137472283813745E-2</v>
      </c>
      <c r="S10" s="36">
        <v>1.3232791689676964</v>
      </c>
      <c r="T10" s="33">
        <v>8.4323595162735243E-2</v>
      </c>
      <c r="U10" s="33">
        <v>6.02343462661665E-2</v>
      </c>
      <c r="V10" s="33">
        <v>8.289410637278391E-2</v>
      </c>
      <c r="W10" s="36">
        <v>1.3999254642877998</v>
      </c>
      <c r="X10" s="22">
        <v>41820</v>
      </c>
      <c r="Y10" s="23">
        <v>8</v>
      </c>
      <c r="Z10" s="29" t="s">
        <v>37</v>
      </c>
      <c r="AA10" s="29" t="s">
        <v>39</v>
      </c>
      <c r="AB10" s="29" t="s">
        <v>39</v>
      </c>
      <c r="AC10" s="29" t="s">
        <v>39</v>
      </c>
      <c r="AD10" s="30" t="s">
        <v>37</v>
      </c>
      <c r="AE10" s="30" t="s">
        <v>22</v>
      </c>
    </row>
    <row r="11" spans="1:31" s="7" customFormat="1" ht="21.75" customHeight="1">
      <c r="A11" s="11" t="s">
        <v>29</v>
      </c>
      <c r="B11" s="12" t="s">
        <v>35</v>
      </c>
      <c r="C11" s="33">
        <v>3.2086457946629787E-2</v>
      </c>
      <c r="D11" s="33">
        <v>0.73779497098646041</v>
      </c>
      <c r="E11" s="33">
        <v>8.4902032304769115E-2</v>
      </c>
      <c r="F11" s="33">
        <v>0.25125888277095398</v>
      </c>
      <c r="G11" s="36">
        <v>0.37792332027401221</v>
      </c>
      <c r="H11" s="34">
        <v>2.4690381458639221E-2</v>
      </c>
      <c r="I11" s="32">
        <v>9.0573196869065661E-2</v>
      </c>
      <c r="J11" s="34">
        <v>0.25125888277095398</v>
      </c>
      <c r="K11" s="36">
        <v>0.27260141313475006</v>
      </c>
      <c r="L11" s="33">
        <v>3.3019132764999348E-2</v>
      </c>
      <c r="M11" s="33">
        <v>8.2791662207798045E-2</v>
      </c>
      <c r="N11" s="33">
        <v>0.21236208843714702</v>
      </c>
      <c r="O11" s="36">
        <v>0.39882195724159908</v>
      </c>
      <c r="P11" s="33">
        <v>5.3815115992379647E-2</v>
      </c>
      <c r="Q11" s="33">
        <v>8.1006470170824851E-2</v>
      </c>
      <c r="R11" s="33">
        <v>0.11907306645938588</v>
      </c>
      <c r="S11" s="36">
        <v>0.66433108218263792</v>
      </c>
      <c r="T11" s="33">
        <v>3.8782082108101523E-2</v>
      </c>
      <c r="U11" s="33">
        <v>8.9066952914570424E-2</v>
      </c>
      <c r="V11" s="33">
        <v>0.11562739912991561</v>
      </c>
      <c r="W11" s="36">
        <v>0.43542616917971583</v>
      </c>
      <c r="X11" s="22">
        <v>43465</v>
      </c>
      <c r="Y11" s="23">
        <v>8</v>
      </c>
      <c r="Z11" s="29" t="s">
        <v>39</v>
      </c>
      <c r="AA11" s="29" t="s">
        <v>37</v>
      </c>
      <c r="AB11" s="29" t="s">
        <v>39</v>
      </c>
      <c r="AC11" s="29" t="s">
        <v>39</v>
      </c>
      <c r="AD11" s="30" t="s">
        <v>37</v>
      </c>
      <c r="AE11" s="30" t="s">
        <v>19</v>
      </c>
    </row>
    <row r="12" spans="1:31" s="7" customFormat="1" ht="21.75" customHeight="1">
      <c r="A12" s="11" t="s">
        <v>31</v>
      </c>
      <c r="B12" s="12" t="s">
        <v>40</v>
      </c>
      <c r="C12" s="33">
        <v>3.3611468643719666E-2</v>
      </c>
      <c r="D12" s="33">
        <v>0.78327653997378754</v>
      </c>
      <c r="E12" s="33">
        <v>0.10661111856989963</v>
      </c>
      <c r="F12" s="33">
        <v>0.34542595019659234</v>
      </c>
      <c r="G12" s="36">
        <v>0.31527170049981507</v>
      </c>
      <c r="H12" s="34">
        <v>2.8047370401141691E-2</v>
      </c>
      <c r="I12" s="32">
        <v>8.8627074080928112E-2</v>
      </c>
      <c r="J12" s="34">
        <v>0.22669881777688475</v>
      </c>
      <c r="K12" s="36">
        <v>0.31646503838692425</v>
      </c>
      <c r="L12" s="33">
        <v>4.8113614289566176E-2</v>
      </c>
      <c r="M12" s="33">
        <v>7.3952602939996212E-2</v>
      </c>
      <c r="N12" s="33">
        <v>0.15301724137931028</v>
      </c>
      <c r="O12" s="36">
        <v>0.65060068715369868</v>
      </c>
      <c r="P12" s="33">
        <v>6.7124699469413018E-2</v>
      </c>
      <c r="Q12" s="33">
        <v>6.3649441189548225E-2</v>
      </c>
      <c r="R12" s="33">
        <v>8.0618346215546047E-2</v>
      </c>
      <c r="S12" s="36">
        <v>1.0545999810040039</v>
      </c>
      <c r="T12" s="33">
        <v>8.7982965438215155E-2</v>
      </c>
      <c r="U12" s="33">
        <v>7.1133830988895391E-2</v>
      </c>
      <c r="V12" s="33">
        <v>8.0618346215546047E-2</v>
      </c>
      <c r="W12" s="36">
        <v>1.2368652751452407</v>
      </c>
      <c r="X12" s="22">
        <v>41640</v>
      </c>
      <c r="Y12" s="23">
        <v>6</v>
      </c>
      <c r="Z12" s="29" t="s">
        <v>39</v>
      </c>
      <c r="AA12" s="29" t="s">
        <v>37</v>
      </c>
      <c r="AB12" s="29" t="s">
        <v>39</v>
      </c>
      <c r="AC12" s="29" t="s">
        <v>39</v>
      </c>
      <c r="AD12" s="30" t="s">
        <v>37</v>
      </c>
      <c r="AE12" s="30" t="s">
        <v>20</v>
      </c>
    </row>
    <row r="13" spans="1:31" s="7" customFormat="1" ht="21.75" customHeight="1">
      <c r="A13" s="11" t="s">
        <v>25</v>
      </c>
      <c r="B13" s="12" t="s">
        <v>65</v>
      </c>
      <c r="C13" s="33" t="s">
        <v>37</v>
      </c>
      <c r="D13" s="33" t="s">
        <v>37</v>
      </c>
      <c r="E13" s="33" t="s">
        <v>37</v>
      </c>
      <c r="F13" s="33" t="s">
        <v>37</v>
      </c>
      <c r="G13" s="36" t="s">
        <v>37</v>
      </c>
      <c r="H13" s="34" t="s">
        <v>37</v>
      </c>
      <c r="I13" s="32" t="s">
        <v>37</v>
      </c>
      <c r="J13" s="34" t="s">
        <v>37</v>
      </c>
      <c r="K13" s="36" t="s">
        <v>37</v>
      </c>
      <c r="L13" s="33">
        <v>4.2153358729615009E-2</v>
      </c>
      <c r="M13" s="33">
        <v>8.13891097827876E-2</v>
      </c>
      <c r="N13" s="33">
        <v>0.14592009871972852</v>
      </c>
      <c r="O13" s="36">
        <v>0.51792382103839796</v>
      </c>
      <c r="P13" s="33">
        <v>5.47029251381832E-2</v>
      </c>
      <c r="Q13" s="33">
        <v>9.3230168859685977E-2</v>
      </c>
      <c r="R13" s="33">
        <v>8.7583422592073898E-2</v>
      </c>
      <c r="S13" s="36">
        <v>0.58675132531951801</v>
      </c>
      <c r="T13" s="33">
        <v>3.7501947090333054E-2</v>
      </c>
      <c r="U13" s="33">
        <v>6.9292933816717736E-2</v>
      </c>
      <c r="V13" s="33">
        <v>6.2143630458318388E-2</v>
      </c>
      <c r="W13" s="36">
        <v>0.54120882209327481</v>
      </c>
      <c r="X13" s="22" t="s">
        <v>37</v>
      </c>
      <c r="Y13" s="23">
        <v>8</v>
      </c>
      <c r="Z13" s="23" t="s">
        <v>39</v>
      </c>
      <c r="AA13" s="23" t="s">
        <v>39</v>
      </c>
      <c r="AB13" s="23" t="s">
        <v>39</v>
      </c>
      <c r="AC13" s="23" t="s">
        <v>39</v>
      </c>
      <c r="AD13" s="28" t="s">
        <v>39</v>
      </c>
      <c r="AE13" s="28" t="s">
        <v>22</v>
      </c>
    </row>
    <row r="14" spans="1:31" s="7" customFormat="1" ht="21.75" customHeight="1">
      <c r="A14" s="11" t="s">
        <v>62</v>
      </c>
      <c r="B14" s="12" t="s">
        <v>66</v>
      </c>
      <c r="C14" s="33">
        <v>3.2779515466269338E-2</v>
      </c>
      <c r="D14" s="33">
        <v>0.75832727272727296</v>
      </c>
      <c r="E14" s="33">
        <v>0.13492284434225277</v>
      </c>
      <c r="F14" s="33">
        <v>0.26763636363636362</v>
      </c>
      <c r="G14" s="36">
        <v>0.24295007732803944</v>
      </c>
      <c r="H14" s="34">
        <v>3.1728911621910827E-2</v>
      </c>
      <c r="I14" s="32">
        <v>0.10875166071089681</v>
      </c>
      <c r="J14" s="34">
        <v>0.22612240920018192</v>
      </c>
      <c r="K14" s="36">
        <v>0.2917556514953672</v>
      </c>
      <c r="L14" s="33">
        <v>5.190930547299577E-2</v>
      </c>
      <c r="M14" s="33">
        <v>8.742238080540253E-2</v>
      </c>
      <c r="N14" s="33">
        <v>0.18111961533194346</v>
      </c>
      <c r="O14" s="36">
        <v>0.59377593008526119</v>
      </c>
      <c r="P14" s="33">
        <v>8.7777445394942255E-2</v>
      </c>
      <c r="Q14" s="33">
        <v>7.9718026133801453E-2</v>
      </c>
      <c r="R14" s="33">
        <v>0.10439514719832242</v>
      </c>
      <c r="S14" s="36">
        <v>1.1010990820020254</v>
      </c>
      <c r="T14" s="33">
        <v>9.2680359937796331E-2</v>
      </c>
      <c r="U14" s="33">
        <v>8.1970646897926991E-2</v>
      </c>
      <c r="V14" s="33">
        <v>8.1719296298351563E-2</v>
      </c>
      <c r="W14" s="36">
        <v>1.1306530257496381</v>
      </c>
      <c r="X14" s="22">
        <v>44926</v>
      </c>
      <c r="Y14" s="23">
        <v>8</v>
      </c>
      <c r="Z14" s="29" t="s">
        <v>39</v>
      </c>
      <c r="AA14" s="29" t="s">
        <v>38</v>
      </c>
      <c r="AB14" s="29" t="s">
        <v>39</v>
      </c>
      <c r="AC14" s="29" t="s">
        <v>38</v>
      </c>
      <c r="AD14" s="30" t="s">
        <v>39</v>
      </c>
      <c r="AE14" s="30" t="s">
        <v>20</v>
      </c>
    </row>
    <row r="15" spans="1:31" s="7" customFormat="1" ht="21.75" customHeight="1">
      <c r="A15" s="11" t="s">
        <v>67</v>
      </c>
      <c r="B15" s="12" t="s">
        <v>36</v>
      </c>
      <c r="C15" s="33">
        <v>3.4284989131133425E-2</v>
      </c>
      <c r="D15" s="33">
        <v>0.80371869738114854</v>
      </c>
      <c r="E15" s="33">
        <v>0.10804840362460377</v>
      </c>
      <c r="F15" s="33">
        <v>0.26213233976999967</v>
      </c>
      <c r="G15" s="36">
        <v>0.31731138990494412</v>
      </c>
      <c r="H15" s="34">
        <v>3.3275593702514206E-2</v>
      </c>
      <c r="I15" s="32">
        <v>9.9939070090424409E-2</v>
      </c>
      <c r="J15" s="34">
        <v>0.24842365757958473</v>
      </c>
      <c r="K15" s="36">
        <v>0.33295880852610099</v>
      </c>
      <c r="L15" s="33">
        <v>5.1428191932111122E-2</v>
      </c>
      <c r="M15" s="33">
        <v>9.1617669267319138E-2</v>
      </c>
      <c r="N15" s="33">
        <v>0.20724568406284727</v>
      </c>
      <c r="O15" s="36">
        <v>0.5613348641521928</v>
      </c>
      <c r="P15" s="33">
        <v>8.0419323031447387E-2</v>
      </c>
      <c r="Q15" s="33">
        <v>8.3430282642257117E-2</v>
      </c>
      <c r="R15" s="33">
        <v>0.11204233137792527</v>
      </c>
      <c r="S15" s="36">
        <v>0.96391047092911697</v>
      </c>
      <c r="T15" s="33">
        <v>6.4367020449644707E-2</v>
      </c>
      <c r="U15" s="33">
        <v>9.0328062398532541E-2</v>
      </c>
      <c r="V15" s="33">
        <v>9.6454409021972859E-2</v>
      </c>
      <c r="W15" s="36">
        <v>0.71259162147920052</v>
      </c>
      <c r="X15" s="22">
        <v>44196</v>
      </c>
      <c r="Y15" s="23">
        <v>8</v>
      </c>
      <c r="Z15" s="29" t="s">
        <v>38</v>
      </c>
      <c r="AA15" s="29" t="s">
        <v>37</v>
      </c>
      <c r="AB15" s="29" t="s">
        <v>39</v>
      </c>
      <c r="AC15" s="29" t="s">
        <v>39</v>
      </c>
      <c r="AD15" s="30" t="s">
        <v>37</v>
      </c>
      <c r="AE15" s="30" t="s">
        <v>19</v>
      </c>
    </row>
    <row r="16" spans="1:31" s="7" customFormat="1" ht="21.75" customHeight="1">
      <c r="A16" s="11" t="s">
        <v>67</v>
      </c>
      <c r="B16" s="12" t="s">
        <v>64</v>
      </c>
      <c r="C16" s="33">
        <v>4.4099722080518156E-2</v>
      </c>
      <c r="D16" s="33">
        <v>1.1278438485804418</v>
      </c>
      <c r="E16" s="33">
        <v>7.6331879717901216E-2</v>
      </c>
      <c r="F16" s="33">
        <v>0.25299684542586748</v>
      </c>
      <c r="G16" s="36">
        <v>0.57773661861199999</v>
      </c>
      <c r="H16" s="34">
        <v>3.6892680765372887E-2</v>
      </c>
      <c r="I16" s="32">
        <v>7.6231673516015355E-2</v>
      </c>
      <c r="J16" s="34">
        <v>0.20619639134698303</v>
      </c>
      <c r="K16" s="36">
        <v>0.48395475350048794</v>
      </c>
      <c r="L16" s="33">
        <v>5.4397255129081001E-2</v>
      </c>
      <c r="M16" s="33">
        <v>6.6022469720413549E-2</v>
      </c>
      <c r="N16" s="33">
        <v>0.14390917512158183</v>
      </c>
      <c r="O16" s="36">
        <v>0.82392033135746001</v>
      </c>
      <c r="P16" s="33">
        <v>6.1183093783124143E-2</v>
      </c>
      <c r="Q16" s="33">
        <v>6.0880623322010122E-2</v>
      </c>
      <c r="R16" s="33">
        <v>8.7692749711062057E-2</v>
      </c>
      <c r="S16" s="36">
        <v>1.0049682549982151</v>
      </c>
      <c r="T16" s="33">
        <v>5.4280492790363066E-2</v>
      </c>
      <c r="U16" s="33">
        <v>6.7322332810153165E-2</v>
      </c>
      <c r="V16" s="33">
        <v>8.6197796359268192E-2</v>
      </c>
      <c r="W16" s="36">
        <v>0.80627765742212654</v>
      </c>
      <c r="X16" s="22">
        <v>42370</v>
      </c>
      <c r="Y16" s="23">
        <v>8</v>
      </c>
      <c r="Z16" s="29" t="s">
        <v>21</v>
      </c>
      <c r="AA16" s="29" t="s">
        <v>21</v>
      </c>
      <c r="AB16" s="29" t="s">
        <v>21</v>
      </c>
      <c r="AC16" s="29" t="s">
        <v>21</v>
      </c>
      <c r="AD16" s="30" t="s">
        <v>21</v>
      </c>
      <c r="AE16" s="30" t="s">
        <v>20</v>
      </c>
    </row>
    <row r="17" spans="1:31" s="1" customFormat="1" ht="21.75" customHeight="1">
      <c r="A17" s="11"/>
      <c r="B17" s="12"/>
      <c r="C17" s="19"/>
      <c r="D17" s="19"/>
      <c r="E17" s="19"/>
      <c r="F17" s="19"/>
      <c r="G17" s="20"/>
      <c r="H17" s="19"/>
      <c r="I17" s="19"/>
      <c r="J17" s="19"/>
      <c r="K17" s="20"/>
      <c r="L17" s="19"/>
      <c r="M17" s="19"/>
      <c r="N17" s="19"/>
      <c r="O17" s="20"/>
      <c r="P17" s="19"/>
      <c r="Q17" s="19"/>
      <c r="R17" s="19"/>
      <c r="S17" s="20"/>
      <c r="T17" s="19"/>
      <c r="U17" s="19"/>
      <c r="V17" s="19"/>
      <c r="W17" s="20"/>
      <c r="X17" s="14"/>
      <c r="Y17" s="21"/>
      <c r="Z17" s="13"/>
      <c r="AA17" s="13"/>
      <c r="AB17" s="13"/>
      <c r="AC17" s="13"/>
      <c r="AD17" s="7"/>
      <c r="AE17" s="7"/>
    </row>
    <row r="18" spans="1:31" ht="21.75" customHeight="1">
      <c r="A18" s="24" t="s">
        <v>2</v>
      </c>
      <c r="B18" s="24" t="s">
        <v>3</v>
      </c>
      <c r="C18" s="25">
        <f>AVERAGE(Table9[Performance annualisée depuis 01/08])</f>
        <v>3.5172713359076589E-2</v>
      </c>
      <c r="D18" s="25">
        <f>AVERAGE(Table9[Perf. Totale depuis 01/08])</f>
        <v>0.84053297959161488</v>
      </c>
      <c r="E18" s="25">
        <f>AVERAGE(Table9[Volatilité annualisée depuis 01/08])</f>
        <v>0.10175474396563508</v>
      </c>
      <c r="F18" s="25">
        <f>AVERAGE(Table9[Max Drawdown depuis 01/08])</f>
        <v>0.28188671936469845</v>
      </c>
      <c r="G18" s="27">
        <f>AVERAGE(Table9[Couple Rendement / Risque depuis 01/08])</f>
        <v>0.35988314661948956</v>
      </c>
      <c r="H18" s="25">
        <f>AVERAGE(Table9[Performance annualisée 10 ans])</f>
        <v>3.2258439725472619E-2</v>
      </c>
      <c r="I18" s="25">
        <f>AVERAGE(Table9[Volatilité annualisée 10 ans])</f>
        <v>8.8077125252801827E-2</v>
      </c>
      <c r="J18" s="25">
        <f>AVERAGE(Table9[Max Drawdown 10 ans])</f>
        <v>0.21930956549842148</v>
      </c>
      <c r="K18" s="27">
        <f>AVERAGE(Table9[Couple Rendement Risque 10 ans])</f>
        <v>0.3714288129850063</v>
      </c>
      <c r="L18" s="25">
        <f>AVERAGE(Table9[Performance annualisée 5 ans])</f>
        <v>4.7307460615141232E-2</v>
      </c>
      <c r="M18" s="25">
        <f>AVERAGE(Table9[Volatilité annualisée 5 ans])</f>
        <v>7.7762076714796388E-2</v>
      </c>
      <c r="N18" s="25">
        <f>AVERAGE(Table9[Max Drawdown 5 ans])</f>
        <v>0.17858463112669579</v>
      </c>
      <c r="O18" s="27">
        <f>AVERAGE(Table9[Couple Rendement Risque 5 ans])</f>
        <v>0.619894137080785</v>
      </c>
      <c r="P18" s="25">
        <f>AVERAGE(Table9[Performance annualisée 3 ans])</f>
        <v>7.076882628417909E-2</v>
      </c>
      <c r="Q18" s="25">
        <f>AVERAGE(Table9[Volatilité annualisée 3 ans])</f>
        <v>7.3738271279893242E-2</v>
      </c>
      <c r="R18" s="25">
        <f>AVERAGE(Table9[Max Drawdown 3 ans])</f>
        <v>9.9215018748240666E-2</v>
      </c>
      <c r="S18" s="27">
        <f>AVERAGE(Table9[Couple Rendement Risque 3 ans])</f>
        <v>0.98570871084614342</v>
      </c>
      <c r="T18" s="25">
        <f>AVERAGE(Table9[Performance annualisée 1 an])</f>
        <v>6.0595278338116357E-2</v>
      </c>
      <c r="U18" s="25">
        <f>AVERAGE(Table9[Volatilité annualisée 1 an])</f>
        <v>7.566959147086097E-2</v>
      </c>
      <c r="V18" s="25">
        <f>AVERAGE(Table9[Max Drawdown 1 an])</f>
        <v>8.3708726762286495E-2</v>
      </c>
      <c r="W18" s="27">
        <f>AVERAGE(Table9[Couple Rendement Risque 1 an])</f>
        <v>0.82832106690175888</v>
      </c>
      <c r="X18" s="26"/>
      <c r="Y18" s="25"/>
      <c r="Z18" s="25"/>
      <c r="AA18" s="25"/>
      <c r="AB18" s="25"/>
      <c r="AC18" s="25"/>
      <c r="AD18" s="25"/>
      <c r="AE18" s="25"/>
    </row>
    <row r="19" spans="1:31" ht="21.75" customHeight="1">
      <c r="E19" s="2"/>
      <c r="F19" s="2"/>
    </row>
    <row r="20" spans="1:31">
      <c r="E20" s="2"/>
      <c r="F20" s="2"/>
    </row>
    <row r="21" spans="1:31">
      <c r="E21" s="2"/>
      <c r="F21" s="2"/>
    </row>
    <row r="22" spans="1:31">
      <c r="E22" s="2"/>
      <c r="F22" s="2"/>
      <c r="AB22" s="6"/>
    </row>
    <row r="23" spans="1:31">
      <c r="E23" s="2"/>
      <c r="F23" s="2"/>
    </row>
    <row r="24" spans="1:31">
      <c r="E24" s="2"/>
      <c r="F24" s="2"/>
    </row>
    <row r="25" spans="1:31">
      <c r="E25" s="2"/>
      <c r="F25" s="2"/>
    </row>
    <row r="26" spans="1:31">
      <c r="E26" s="2"/>
      <c r="F26" s="2"/>
    </row>
    <row r="27" spans="1:31">
      <c r="E27" s="2"/>
      <c r="F27" s="2"/>
    </row>
    <row r="28" spans="1:31">
      <c r="E28" s="2"/>
      <c r="F28" s="2"/>
    </row>
    <row r="29" spans="1:31">
      <c r="E29" s="2"/>
      <c r="F29" s="2"/>
    </row>
    <row r="30" spans="1:31">
      <c r="E30" s="2"/>
      <c r="F30" s="2"/>
    </row>
    <row r="31" spans="1:31">
      <c r="E31" s="2"/>
      <c r="F31" s="2"/>
    </row>
    <row r="32" spans="1:31">
      <c r="E32" s="2"/>
      <c r="F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</sheetData>
  <sheetProtection selectLockedCells="1"/>
  <phoneticPr fontId="19" type="noConversion"/>
  <conditionalFormatting sqref="C4:C17">
    <cfRule type="iconSet" priority="377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7">
    <cfRule type="iconSet" priority="377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7">
    <cfRule type="iconSet" priority="378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7">
    <cfRule type="iconSet" priority="378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7">
    <cfRule type="iconSet" priority="378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5:X2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7">
    <cfRule type="iconSet" priority="378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6">
    <cfRule type="iconSet" priority="37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7">
    <cfRule type="iconSet" priority="33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7">
    <cfRule type="iconSet" priority="378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6">
    <cfRule type="iconSet" priority="37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7">
    <cfRule type="iconSet" priority="33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7">
    <cfRule type="iconSet" priority="379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7">
    <cfRule type="iconSet" priority="379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7">
    <cfRule type="iconSet" priority="379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6">
    <cfRule type="iconSet" priority="379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7">
    <cfRule type="iconSet" priority="33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7">
    <cfRule type="iconSet" priority="379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7">
    <cfRule type="iconSet" priority="380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7">
    <cfRule type="iconSet" priority="380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6">
    <cfRule type="iconSet" priority="380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7">
    <cfRule type="iconSet" priority="33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7">
    <cfRule type="iconSet" priority="380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7">
    <cfRule type="iconSet" priority="380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7">
    <cfRule type="iconSet" priority="38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6">
    <cfRule type="iconSet" priority="381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7">
    <cfRule type="iconSet" priority="33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Diversifié Equilibre 50-50</vt:lpstr>
      <vt:lpstr>'Diversifié Equilibre 50-50'!Zone_d_impression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Sandra DOS SANTOS</cp:lastModifiedBy>
  <cp:lastPrinted>2025-02-10T10:58:30Z</cp:lastPrinted>
  <dcterms:created xsi:type="dcterms:W3CDTF">2013-12-23T18:18:13Z</dcterms:created>
  <dcterms:modified xsi:type="dcterms:W3CDTF">2025-10-10T14:00:51Z</dcterms:modified>
</cp:coreProperties>
</file>